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ROM9\Desktop\montly\"/>
    </mc:Choice>
  </mc:AlternateContent>
  <xr:revisionPtr revIDLastSave="0" documentId="13_ncr:1_{9D1FA70D-256C-48B4-82B7-9A169FC13D30}" xr6:coauthVersionLast="47" xr6:coauthVersionMax="47" xr10:uidLastSave="{00000000-0000-0000-0000-000000000000}"/>
  <bookViews>
    <workbookView xWindow="20370" yWindow="-4830" windowWidth="29040" windowHeight="15840" tabRatio="733" xr2:uid="{00000000-000D-0000-FFFF-FFFF00000000}"/>
  </bookViews>
  <sheets>
    <sheet name="ESA Summary" sheetId="96" r:id="rId1"/>
    <sheet name="ESA Table 1" sheetId="53" r:id="rId2"/>
    <sheet name="ESA Table 1A" sheetId="107" r:id="rId3"/>
    <sheet name="ESA Table 2" sheetId="112" r:id="rId4"/>
    <sheet name="ESA Table 2A" sheetId="113" r:id="rId5"/>
    <sheet name="ESA Table 2B" sheetId="42" r:id="rId6"/>
    <sheet name="ESA Table 2B-1" sheetId="51" r:id="rId7"/>
    <sheet name="ESA Table 2C" sheetId="108" r:id="rId8"/>
    <sheet name="ESA Table 2D" sheetId="110" r:id="rId9"/>
    <sheet name="ESA Table 3A_3F" sheetId="4" r:id="rId10"/>
    <sheet name="ESA Table 4A-D" sheetId="21" r:id="rId11"/>
    <sheet name="ESA Table 5A_5D" sheetId="7" r:id="rId12"/>
    <sheet name="ESA Table 6" sheetId="8" r:id="rId13"/>
    <sheet name="ESA Table 7" sheetId="114" r:id="rId14"/>
    <sheet name="ESA Table 8" sheetId="83" r:id="rId15"/>
    <sheet name="ESA Table 9" sheetId="106" r:id="rId16"/>
    <sheet name="CARE Table 1" sheetId="70" r:id="rId17"/>
    <sheet name="CARE Table 2" sheetId="71" r:id="rId18"/>
    <sheet name="CARE Table 3A _3B" sheetId="72" r:id="rId19"/>
    <sheet name="CARE Table 4" sheetId="74" r:id="rId20"/>
    <sheet name="CARE Table 5" sheetId="75" r:id="rId21"/>
    <sheet name="CARE Table 6" sheetId="76" r:id="rId22"/>
    <sheet name="CARE Table 7" sheetId="67" r:id="rId23"/>
    <sheet name="CARE Table 8" sheetId="78" r:id="rId24"/>
    <sheet name="CARE Table 8A" sheetId="111" r:id="rId25"/>
    <sheet name="FERA Table 1" sheetId="85" r:id="rId26"/>
    <sheet name="FERA Table 2" sheetId="86" r:id="rId27"/>
    <sheet name="FERA Table 3A _3B" sheetId="87" r:id="rId28"/>
    <sheet name="FERA Table 4" sheetId="88" r:id="rId29"/>
    <sheet name="FERA Table 5" sheetId="89" r:id="rId30"/>
    <sheet name="FERA Table 6" sheetId="90"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0">#REF!</definedName>
    <definedName name="\P">#REF!</definedName>
    <definedName name="\s" localSheetId="16">#REF!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0">#REF!</definedName>
    <definedName name="\s">#REF!</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3" hidden="1">{"2002Frcst","05Month",FALSE,"Frcst Format 2002"}</definedName>
    <definedName name="_____May2007" localSheetId="4" hidden="1">{"2002Frcst","05Month",FALSE,"Frcst Format 2002"}</definedName>
    <definedName name="_____May2007" localSheetId="15" hidden="1">{"2002Frcst","05Month",FALSE,"Frcst Format 2002"}</definedName>
    <definedName name="_____May2007" localSheetId="25"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_May2007"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3" hidden="1">{"2002Frcst","05Month",FALSE,"Frcst Format 2002"}</definedName>
    <definedName name="____May2007" localSheetId="4" hidden="1">{"2002Frcst","05Month",FALSE,"Frcst Format 2002"}</definedName>
    <definedName name="____May2007" localSheetId="15" hidden="1">{"2002Frcst","05Month",FALSE,"Frcst Format 2002"}</definedName>
    <definedName name="____May2007" localSheetId="25"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_May2007" hidden="1">{"2002Frcst","05Month",FALSE,"Frcst Format 2002"}</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25"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25"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3" hidden="1">{"2002Frcst","05Month",FALSE,"Frcst Format 2002"}</definedName>
    <definedName name="___May2007" localSheetId="4" hidden="1">{"2002Frcst","05Month",FALSE,"Frcst Format 2002"}</definedName>
    <definedName name="___May2007" localSheetId="15" hidden="1">{"2002Frcst","05Month",FALSE,"Frcst Format 2002"}</definedName>
    <definedName name="___May2007" localSheetId="25"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_May2007" hidden="1">{"2002Frcst","05Month",FALSE,"Frcst Format 2002"}</definedName>
    <definedName name="__123Graph_A"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5"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5"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5"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5"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5"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5"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5"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5"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5"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5"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5"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5"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5"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5"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hidden="1">#REF!</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25"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5">#REF!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#REF!</definedName>
    <definedName name="__FDS_HYPERLINK_TOGGLE_STATE__" hidden="1">"ON"</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25"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3" hidden="1">{"2002Frcst","05Month",FALSE,"Frcst Format 2002"}</definedName>
    <definedName name="__May2007" localSheetId="4" hidden="1">{"2002Frcst","05Month",FALSE,"Frcst Format 2002"}</definedName>
    <definedName name="__May2007" localSheetId="15" hidden="1">{"2002Frcst","05Month",FALSE,"Frcst Format 2002"}</definedName>
    <definedName name="__May2007" localSheetId="25"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May2007" hidden="1">{"2002Frcst","05Month",FALSE,"Frcst Format 2002"}</definedName>
    <definedName name="__retro_description">#REF!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5"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5"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hidden="1">#REF!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5">#REF!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5">#REF!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5">#REF!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5">#REF!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5">#REF!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5">#REF!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5">#REF!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5">#REF!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5">#REF!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5">#REF!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5">#REF!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5">#REF!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5">#REF!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5">#REF!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5">#REF!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5">#REF!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5">#REF!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5">#REF!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5">#REF!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5">#REF!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#REF!</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25"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hidden="1">#REF!</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25"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5"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5"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5"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5"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hidden="1">#REF!</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3" hidden="1">{"2002Frcst","05Month",FALSE,"Frcst Format 2002"}</definedName>
    <definedName name="_May2007" localSheetId="4" hidden="1">{"2002Frcst","05Month",FALSE,"Frcst Format 2002"}</definedName>
    <definedName name="_May2007" localSheetId="15" hidden="1">{"2002Frcst","05Month",FALSE,"Frcst Format 2002"}</definedName>
    <definedName name="_May2007" localSheetId="25"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May2007" hidden="1">{"2002Frcst","05Month",FALSE,"Frcst Format 2002"}</definedName>
    <definedName name="_Order1" hidden="1">255</definedName>
    <definedName name="_Order2" hidden="1">255</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5"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hidden="1">#REF!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5">#REF!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5">#REF!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5">#REF!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5"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5"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5"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hidden="1">#REF!</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3" hidden="1">{"SourcesUses",#N/A,TRUE,"CFMODEL";"TransOverview",#N/A,TRUE,"CFMODEL"}</definedName>
    <definedName name="_w2" localSheetId="4" hidden="1">{"SourcesUses",#N/A,TRUE,"CFMODEL";"TransOverview",#N/A,TRUE,"CFMODEL"}</definedName>
    <definedName name="_w2" localSheetId="15" hidden="1">{"SourcesUses",#N/A,TRUE,"CFMODEL";"TransOverview",#N/A,TRUE,"CFMODEL"}</definedName>
    <definedName name="_w2" localSheetId="25"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_w2" hidden="1">{"SourcesUses",#N/A,TRUE,"CFMODEL";"TransOverview",#N/A,TRUE,"CFMODEL"}</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25"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3" hidden="1">{"Income Statement",#N/A,FALSE,"CFMODEL";"Balance Sheet",#N/A,FALSE,"CFMODEL"}</definedName>
    <definedName name="aaa" localSheetId="4" hidden="1">{"Income Statement",#N/A,FALSE,"CFMODEL";"Balance Sheet",#N/A,FALSE,"CFMODEL"}</definedName>
    <definedName name="aaa" localSheetId="15" hidden="1">{"Income Statement",#N/A,FALSE,"CFMODEL";"Balance Sheet",#N/A,FALSE,"CFMODEL"}</definedName>
    <definedName name="aaa" localSheetId="25"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 hidden="1">{"Income Statement",#N/A,FALSE,"CFMODEL";"Balance Sheet",#N/A,FALSE,"CFMODEL"}</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3" hidden="1">{"SourcesUses",#N/A,TRUE,"FundsFlow";"TransOverview",#N/A,TRUE,"FundsFlow"}</definedName>
    <definedName name="aaaa" localSheetId="4" hidden="1">{"SourcesUses",#N/A,TRUE,"FundsFlow";"TransOverview",#N/A,TRUE,"FundsFlow"}</definedName>
    <definedName name="aaaa" localSheetId="15" hidden="1">{"SourcesUses",#N/A,TRUE,"FundsFlow";"TransOverview",#N/A,TRUE,"FundsFlow"}</definedName>
    <definedName name="aaaa" localSheetId="25"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 hidden="1">{"SourcesUses",#N/A,TRUE,"FundsFlow";"TransOverview",#N/A,TRUE,"FundsFlow"}</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3" hidden="1">{"SourcesUses",#N/A,TRUE,"CFMODEL";"TransOverview",#N/A,TRUE,"CFMODEL"}</definedName>
    <definedName name="aaaaaaaaaaaaa" localSheetId="4" hidden="1">{"SourcesUses",#N/A,TRUE,"CFMODEL";"TransOverview",#N/A,TRUE,"CFMODEL"}</definedName>
    <definedName name="aaaaaaaaaaaaa" localSheetId="15" hidden="1">{"SourcesUses",#N/A,TRUE,"CFMODEL";"TransOverview",#N/A,TRUE,"CFMODEL"}</definedName>
    <definedName name="aaaaaaaaaaaaa" localSheetId="25"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aaaaaaaaaaaa" hidden="1">{"SourcesUses",#N/A,TRUE,"CFMODEL";"TransOverview",#N/A,TRUE,"CFMODEL"}</definedName>
    <definedName name="abc" hidden="1">"3Q12KMQDU0T4XKGIPPUR4OEMV"</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5">#REF!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5">#REF!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#REF!</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3" hidden="1">{"var_page",#N/A,FALSE,"template"}</definedName>
    <definedName name="ad" localSheetId="4" hidden="1">{"var_page",#N/A,FALSE,"template"}</definedName>
    <definedName name="ad" localSheetId="15" hidden="1">{"var_page",#N/A,FALSE,"template"}</definedName>
    <definedName name="ad" localSheetId="25"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3" hidden="1">{"Var_page",#N/A,FALSE,"template"}</definedName>
    <definedName name="adafdadf" localSheetId="4" hidden="1">{"Var_page",#N/A,FALSE,"template"}</definedName>
    <definedName name="adafdadf" localSheetId="15" hidden="1">{"Var_page",#N/A,FALSE,"template"}</definedName>
    <definedName name="adafdadf" localSheetId="25"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afdadf" hidden="1">{"Var_page",#N/A,FALSE,"template"}</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25"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25"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25"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5">#REF!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#REF!</definedName>
    <definedName name="Annual_Cash_Sweep_Amount">'[3]Cash Sweep'!$C$14:$W$14</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5">#REF!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#REF!</definedName>
    <definedName name="Annual_Maintenance_Input">[4]Inputs!$B$157</definedName>
    <definedName name="anscount" hidden="1">2</definedName>
    <definedName name="application">#REF!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5">#REF!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5"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hidden="1">#REF!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5">#REF!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hidden="1">#REF!</definedName>
    <definedName name="AS2SyncStepLS" hidden="1">0</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hidden="1">#REF!</definedName>
    <definedName name="AS2VersionLS" hidden="1">300</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5">#REF!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5">#REF!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5">#REF!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5">#REF!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5">#REF!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5">#REF!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#REF!</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25"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5">#REF!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5">#REF!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5">#REF!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#REF!</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5">#REF!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5">#REF!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5">#REF!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5">#REF!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5">#REF!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5">#REF!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5">#REF!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#REF!</definedName>
    <definedName name="BG_Del" hidden="1">15</definedName>
    <definedName name="BG_Ins" hidden="1">4</definedName>
    <definedName name="BG_Mod" hidden="1">6</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5">#REF!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5">#REF!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5">#REF!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5">#REF!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5">#REF!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5">#REF!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5">#REF!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5">#REF!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5">#REF!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5">#REF!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5">#REF!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5">#REF!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5">#REF!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5">#REF!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5">#REF!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5">#REF!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5">#REF!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5">#REF!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5">#REF!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5">#REF!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5">#REF!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#REF!</definedName>
    <definedName name="BUILD">[7]Building!$A$2:$E$97</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5">#REF!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5">#REF!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5">#REF!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5">#REF!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5">#REF!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5">#REF!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5">#REF!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5">#REF!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5">#REF!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5">#REF!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5">#REF!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#REF!</definedName>
    <definedName name="CBWorkbookPriority" hidden="1">-21190210</definedName>
    <definedName name="cc">#REF!</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3" hidden="1">{"variance_page",#N/A,FALSE,"template"}</definedName>
    <definedName name="cccc" localSheetId="4" hidden="1">{"variance_page",#N/A,FALSE,"template"}</definedName>
    <definedName name="cccc" localSheetId="15" hidden="1">{"variance_page",#N/A,FALSE,"template"}</definedName>
    <definedName name="cccc" localSheetId="25"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 hidden="1">{"variance_page",#N/A,FALSE,"template"}</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3" hidden="1">{"SourcesUses",#N/A,TRUE,#N/A;"TransOverview",#N/A,TRUE,"CFMODEL"}</definedName>
    <definedName name="ccccccc" localSheetId="4" hidden="1">{"SourcesUses",#N/A,TRUE,#N/A;"TransOverview",#N/A,TRUE,"CFMODEL"}</definedName>
    <definedName name="ccccccc" localSheetId="15" hidden="1">{"SourcesUses",#N/A,TRUE,#N/A;"TransOverview",#N/A,TRUE,"CFMODEL"}</definedName>
    <definedName name="ccccccc" localSheetId="25"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 hidden="1">{"SourcesUses",#N/A,TRUE,#N/A;"TransOverview",#N/A,TRUE,"CFMODEL"}</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3" hidden="1">{"SourcesUses",#N/A,TRUE,"FundsFlow";"TransOverview",#N/A,TRUE,"FundsFlow"}</definedName>
    <definedName name="ccccccccccccccc" localSheetId="4" hidden="1">{"SourcesUses",#N/A,TRUE,"FundsFlow";"TransOverview",#N/A,TRUE,"FundsFlow"}</definedName>
    <definedName name="ccccccccccccccc" localSheetId="15" hidden="1">{"SourcesUses",#N/A,TRUE,"FundsFlow";"TransOverview",#N/A,TRUE,"FundsFlow"}</definedName>
    <definedName name="ccccccccccccccc" localSheetId="25"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ccccccccccccc" hidden="1">{"SourcesUses",#N/A,TRUE,"FundsFlow";"TransOverview",#N/A,TRUE,"FundsFlow"}</definedName>
    <definedName name="CCPlan">#REF!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5">#REF!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5">#REF!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5">#REF!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5">#REF!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5">#REF!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#REF!</definedName>
    <definedName name="Chart">"Chart 3"</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5">'[8]ADR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'[8]ADR Table'!$B$5:$J$5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5">'[8]MARCS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5">#REF!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5">#REF!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5">#REF!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5">#REF!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5">#REF!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5">#REF!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#REF!</definedName>
    <definedName name="corr_data">[5]Inputs!$B$6</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5">#REF!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5">#REF!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5">#REF!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5">#REF!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5">#REF!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5">#REF!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5">#REF!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5">#REF!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5">#REF!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5">#REF!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5"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hidden="1">#REF!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5">'[10]CAP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'[10]CAP ADJ'!#REF!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5">#REF!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#REF!</definedName>
    <definedName name="cross_corrs">[5]Inputs!$B$27</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5">#REF!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#REF!</definedName>
    <definedName name="cumCOLA">'[11]cum CPI'!$A$7:$B$43</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5">#REF!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5">#REF!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5">#REF!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#REF!</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3" hidden="1">{"SourcesUses",#N/A,TRUE,#N/A;"TransOverview",#N/A,TRUE,"CFMODEL"}</definedName>
    <definedName name="d" localSheetId="4" hidden="1">{"SourcesUses",#N/A,TRUE,#N/A;"TransOverview",#N/A,TRUE,"CFMODEL"}</definedName>
    <definedName name="d" localSheetId="15" hidden="1">{"SourcesUses",#N/A,TRUE,#N/A;"TransOverview",#N/A,TRUE,"CFMODEL"}</definedName>
    <definedName name="d" localSheetId="25"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 hidden="1">{"SourcesUses",#N/A,TRUE,#N/A;"TransOverview",#N/A,TRUE,"CFMODEL"}</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25"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5">#REF!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5">#REF!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5">#REF!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5">#REF!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5">#REF!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5">#REF!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5">#REF!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5">#REF!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5">#REF!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5">#REF!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5">#REF!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5">#REF!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5">#REF!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5">#REF!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#REF!</definedName>
    <definedName name="Date_Table">[14]Input!$T$4:$AA$27</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5">#REF!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5"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hidden="1">#REF!</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3" hidden="1">{"Income Statement",#N/A,FALSE,"CFMODEL";"Balance Sheet",#N/A,FALSE,"CFMODEL"}</definedName>
    <definedName name="dd" localSheetId="4" hidden="1">{"Income Statement",#N/A,FALSE,"CFMODEL";"Balance Sheet",#N/A,FALSE,"CFMODEL"}</definedName>
    <definedName name="dd" localSheetId="15" hidden="1">{"Income Statement",#N/A,FALSE,"CFMODEL";"Balance Sheet",#N/A,FALSE,"CFMODEL"}</definedName>
    <definedName name="dd" localSheetId="25"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 hidden="1">{"Income Statement",#N/A,FALSE,"CFMODEL";"Balance Sheet",#N/A,FALSE,"CFMODEL"}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3" hidden="1">{"SourcesUses",#N/A,TRUE,#N/A;"TransOverview",#N/A,TRUE,"CFMODEL"}</definedName>
    <definedName name="ddd" localSheetId="4" hidden="1">{"SourcesUses",#N/A,TRUE,#N/A;"TransOverview",#N/A,TRUE,"CFMODEL"}</definedName>
    <definedName name="ddd" localSheetId="15" hidden="1">{"SourcesUses",#N/A,TRUE,#N/A;"TransOverview",#N/A,TRUE,"CFMODEL"}</definedName>
    <definedName name="ddd" localSheetId="25"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 hidden="1">{"SourcesUses",#N/A,TRUE,#N/A;"TransOverview",#N/A,TRUE,"CFMODEL"}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3" hidden="1">{"SourcesUses",#N/A,TRUE,"CFMODEL";"TransOverview",#N/A,TRUE,"CFMODEL"}</definedName>
    <definedName name="dddd" localSheetId="4" hidden="1">{"SourcesUses",#N/A,TRUE,"CFMODEL";"TransOverview",#N/A,TRUE,"CFMODEL"}</definedName>
    <definedName name="dddd" localSheetId="15" hidden="1">{"SourcesUses",#N/A,TRUE,"CFMODEL";"TransOverview",#N/A,TRUE,"CFMODEL"}</definedName>
    <definedName name="dddd" localSheetId="25"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 hidden="1">{"SourcesUses",#N/A,TRUE,"CFMODEL";"TransOverview",#N/A,TRUE,"CFMODEL"}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3" hidden="1">{"Income Statement",#N/A,FALSE,"CFMODEL";"Balance Sheet",#N/A,FALSE,"CFMODEL"}</definedName>
    <definedName name="dddddddd" localSheetId="4" hidden="1">{"Income Statement",#N/A,FALSE,"CFMODEL";"Balance Sheet",#N/A,FALSE,"CFMODEL"}</definedName>
    <definedName name="dddddddd" localSheetId="15" hidden="1">{"Income Statement",#N/A,FALSE,"CFMODEL";"Balance Sheet",#N/A,FALSE,"CFMODEL"}</definedName>
    <definedName name="dddddddd" localSheetId="25"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 hidden="1">{"Income Statement",#N/A,FALSE,"CFMODEL";"Balance Sheet",#N/A,FALSE,"CFMODEL"}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3" hidden="1">{"SourcesUses",#N/A,TRUE,"CFMODEL";"TransOverview",#N/A,TRUE,"CFMODEL"}</definedName>
    <definedName name="ddddddddddddddd" localSheetId="4" hidden="1">{"SourcesUses",#N/A,TRUE,"CFMODEL";"TransOverview",#N/A,TRUE,"CFMODEL"}</definedName>
    <definedName name="ddddddddddddddd" localSheetId="15" hidden="1">{"SourcesUses",#N/A,TRUE,"CFMODEL";"TransOverview",#N/A,TRUE,"CFMODEL"}</definedName>
    <definedName name="ddddddddddddddd" localSheetId="25"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 hidden="1">{"SourcesUses",#N/A,TRUE,"CFMODEL";"TransOverview",#N/A,TRUE,"CFMODEL"}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3" hidden="1">{"SourcesUses",#N/A,TRUE,#N/A;"TransOverview",#N/A,TRUE,"CFMODEL"}</definedName>
    <definedName name="dddddddddddddddddd" localSheetId="4" hidden="1">{"SourcesUses",#N/A,TRUE,#N/A;"TransOverview",#N/A,TRUE,"CFMODEL"}</definedName>
    <definedName name="dddddddddddddddddd" localSheetId="15" hidden="1">{"SourcesUses",#N/A,TRUE,#N/A;"TransOverview",#N/A,TRUE,"CFMODEL"}</definedName>
    <definedName name="dddddddddddddddddd" localSheetId="25"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 hidden="1">{"SourcesUses",#N/A,TRUE,#N/A;"TransOverview",#N/A,TRUE,"CFMODEL"}</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3" hidden="1">{"SourcesUses",#N/A,TRUE,"FundsFlow";"TransOverview",#N/A,TRUE,"FundsFlow"}</definedName>
    <definedName name="ddddddddddddddddddddd" localSheetId="4" hidden="1">{"SourcesUses",#N/A,TRUE,"FundsFlow";"TransOverview",#N/A,TRUE,"FundsFlow"}</definedName>
    <definedName name="ddddddddddddddddddddd" localSheetId="15" hidden="1">{"SourcesUses",#N/A,TRUE,"FundsFlow";"TransOverview",#N/A,TRUE,"FundsFlow"}</definedName>
    <definedName name="ddddddddddddddddddddd" localSheetId="25"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 hidden="1">{"SourcesUses",#N/A,TRUE,"FundsFlow";"TransOverview",#N/A,TRUE,"FundsFlow"}</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3" hidden="1">{"SourcesUses",#N/A,TRUE,#N/A;"TransOverview",#N/A,TRUE,"CFMODEL"}</definedName>
    <definedName name="ddddddddddddddddddddddd" localSheetId="4" hidden="1">{"SourcesUses",#N/A,TRUE,#N/A;"TransOverview",#N/A,TRUE,"CFMODEL"}</definedName>
    <definedName name="ddddddddddddddddddddddd" localSheetId="15" hidden="1">{"SourcesUses",#N/A,TRUE,#N/A;"TransOverview",#N/A,TRUE,"CFMODEL"}</definedName>
    <definedName name="ddddddddddddddddddddddd" localSheetId="25"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ddddddddddddddddddddd" hidden="1">{"SourcesUses",#N/A,TRUE,#N/A;"TransOverview",#N/A,TRUE,"CFMODEL"}</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3" hidden="1">{"2002Frcst","06Month",FALSE,"Frcst Format 2002"}</definedName>
    <definedName name="ddf" localSheetId="4" hidden="1">{"2002Frcst","06Month",FALSE,"Frcst Format 2002"}</definedName>
    <definedName name="ddf" localSheetId="15" hidden="1">{"2002Frcst","06Month",FALSE,"Frcst Format 2002"}</definedName>
    <definedName name="ddf" localSheetId="25"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df" hidden="1">{"2002Frcst","06Month",FALSE,"Frcst Format 2002"}</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5">#REF!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5">#REF!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5">#REF!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5">#REF!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5">#REF!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5">#REF!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5">#REF!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5">#REF!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5">#REF!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5">#REF!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5">#REF!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5">#REF!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5">#REF!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5">#REF!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5">#REF!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5">#REF!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#REF!</definedName>
    <definedName name="Depreciable_Life">[15]Assumptions!$C$22</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5">#REF!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#REF!</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25"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25"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5">#REF!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#REF!</definedName>
    <definedName name="disc_year">[16]Input!$C$3</definedName>
    <definedName name="Discount_Year">[4]Inputs!$B$84</definedName>
    <definedName name="distribution_portanl">[5]Inputs!$B$24</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5">#REF!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5">#REF!+#REF!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#REF!+#REF!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5">#REF!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5">#REF!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5">#REF!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#REF!</definedName>
    <definedName name="dupper12">[2]Parameters!$D$19</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5"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5"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hidden="1">#REF!</definedName>
    <definedName name="E.R.">2.15</definedName>
    <definedName name="E_Data">#REF!</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3" hidden="1">{"SourcesUses",#N/A,TRUE,#N/A;"TransOverview",#N/A,TRUE,"CFMODEL"}</definedName>
    <definedName name="eeeeeeeeeee" localSheetId="4" hidden="1">{"SourcesUses",#N/A,TRUE,#N/A;"TransOverview",#N/A,TRUE,"CFMODEL"}</definedName>
    <definedName name="eeeeeeeeeee" localSheetId="15" hidden="1">{"SourcesUses",#N/A,TRUE,#N/A;"TransOverview",#N/A,TRUE,"CFMODEL"}</definedName>
    <definedName name="eeeeeeeeeee" localSheetId="25"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 hidden="1">{"SourcesUses",#N/A,TRUE,#N/A;"TransOverview",#N/A,TRUE,"CFMODEL"}</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3" hidden="1">{"SourcesUses",#N/A,TRUE,"FundsFlow";"TransOverview",#N/A,TRUE,"FundsFlow"}</definedName>
    <definedName name="eeeeeeeeeeeeeeeeee" localSheetId="4" hidden="1">{"SourcesUses",#N/A,TRUE,"FundsFlow";"TransOverview",#N/A,TRUE,"FundsFlow"}</definedName>
    <definedName name="eeeeeeeeeeeeeeeeee" localSheetId="15" hidden="1">{"SourcesUses",#N/A,TRUE,"FundsFlow";"TransOverview",#N/A,TRUE,"FundsFlow"}</definedName>
    <definedName name="eeeeeeeeeeeeeeeeee" localSheetId="25"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eeeeeeeeeeeeeeeee" hidden="1">{"SourcesUses",#N/A,TRUE,"FundsFlow";"TransOverview",#N/A,TRUE,"FundsFlow"}</definedName>
    <definedName name="effective_date">[5]Inputs!$B$14</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5">#REF!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5">#REF!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#REF!</definedName>
    <definedName name="EnergyServices_Rev_Growth">[9]Assumptions!$C$13</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5">#REF!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5">#REF!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5">#REF!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5">#REF!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5">#REF!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5">#REF!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5">#REF!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#REF!</definedName>
    <definedName name="EssAliasTable">"Default"</definedName>
    <definedName name="ESSBASE_AREA">#REF!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5">#REF!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5">#REF!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5">#REF!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#REF!</definedName>
    <definedName name="ev.Calculation" hidden="1">-4105</definedName>
    <definedName name="ev.Initialized" hidden="1">FALSE</definedName>
    <definedName name="EXA">#REF!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5">#REF!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5">#REF!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#REF!</definedName>
    <definedName name="exchange_rates">[5]Inputs!$B$29</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5">#REF!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5">#REF!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#REF!</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25"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5">#REF!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5">#REF!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5">#REF!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5">#REF!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5">#REF!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5">#REF!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5">#REF!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5">#REF!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#REF!</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5">#REF!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5">#REF!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5">#REF!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5">#REF!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5">#REF!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#REF!</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25"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letes"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6">#REF!</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5">#REF!</definedName>
    <definedName name="FUN" localSheetId="26">#REF!</definedName>
    <definedName name="FUN" localSheetId="27">#REF!</definedName>
    <definedName name="FUN" localSheetId="28">#REF!</definedName>
    <definedName name="FUN" localSheetId="29">#REF!</definedName>
    <definedName name="FUN" localSheetId="30">#REF!</definedName>
    <definedName name="FUN">#REF!</definedName>
    <definedName name="FutDates">[18]Futures!$J$1:$BT$2</definedName>
    <definedName name="FutMTM">[18]Futures!$B$34:$BT$50</definedName>
    <definedName name="FutVol">[18]Futures!$B$7:$BT$25</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5">#REF!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5">#REF!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5">#REF!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#REF!</definedName>
    <definedName name="FYE">[19]Input1!$B$6</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3" hidden="1">{"SourcesUses",#N/A,TRUE,#N/A;"TransOverview",#N/A,TRUE,"CFMODEL"}</definedName>
    <definedName name="g" localSheetId="4" hidden="1">{"SourcesUses",#N/A,TRUE,#N/A;"TransOverview",#N/A,TRUE,"CFMODEL"}</definedName>
    <definedName name="g" localSheetId="15" hidden="1">{"SourcesUses",#N/A,TRUE,#N/A;"TransOverview",#N/A,TRUE,"CFMODEL"}</definedName>
    <definedName name="g" localSheetId="25"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 hidden="1">{"SourcesUses",#N/A,TRUE,#N/A;"TransOverview",#N/A,TRUE,"CFMODEL"}</definedName>
    <definedName name="gas" localSheetId="16">#REF!</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5">#REF!</definedName>
    <definedName name="gas" localSheetId="26">#REF!</definedName>
    <definedName name="gas" localSheetId="27">#REF!</definedName>
    <definedName name="gas" localSheetId="28">#REF!</definedName>
    <definedName name="gas" localSheetId="29">#REF!</definedName>
    <definedName name="gas" localSheetId="3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5">#REF!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#REF!</definedName>
    <definedName name="gatt">[20]Parameters!$D$16</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25"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5">#REF!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#REF!</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3" hidden="1">{"SourcesUses",#N/A,TRUE,#N/A;"TransOverview",#N/A,TRUE,"CFMODEL"}</definedName>
    <definedName name="gggg" localSheetId="4" hidden="1">{"SourcesUses",#N/A,TRUE,#N/A;"TransOverview",#N/A,TRUE,"CFMODEL"}</definedName>
    <definedName name="gggg" localSheetId="15" hidden="1">{"SourcesUses",#N/A,TRUE,#N/A;"TransOverview",#N/A,TRUE,"CFMODEL"}</definedName>
    <definedName name="gggg" localSheetId="25"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ggg" hidden="1">{"SourcesUses",#N/A,TRUE,#N/A;"TransOverview",#N/A,TRUE,"CFMODEL"}</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5">#REF!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#REF!</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3" hidden="1">{"SourcesUses",#N/A,TRUE,#N/A;"TransOverview",#N/A,TRUE,"CFMODEL"}</definedName>
    <definedName name="hhhh" localSheetId="4" hidden="1">{"SourcesUses",#N/A,TRUE,#N/A;"TransOverview",#N/A,TRUE,"CFMODEL"}</definedName>
    <definedName name="hhhh" localSheetId="15" hidden="1">{"SourcesUses",#N/A,TRUE,#N/A;"TransOverview",#N/A,TRUE,"CFMODEL"}</definedName>
    <definedName name="hhhh" localSheetId="25"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hhh" hidden="1">{"SourcesUses",#N/A,TRUE,#N/A;"TransOverview",#N/A,TRUE,"CFMODEL"}</definedName>
    <definedName name="hkjhkhkjhkh">#REF!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5"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5"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5"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5"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5"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5"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5"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5"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5"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5"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5"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5"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5"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5"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5"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5"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5"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5"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5"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5"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5"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5"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5"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5"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5"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5"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5"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5"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hidden="1">#REF!,#REF!,#REF!,#REF!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5"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5"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5"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hidden="1">#REF!</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3" hidden="1">{"'Attachment'!$A$1:$L$49"}</definedName>
    <definedName name="HTML_Control" localSheetId="4" hidden="1">{"'Attachment'!$A$1:$L$49"}</definedName>
    <definedName name="HTML_Control" localSheetId="15" hidden="1">{"'Attachment'!$A$1:$L$49"}</definedName>
    <definedName name="HTML_Control" localSheetId="25"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3" hidden="1">{"'Attachment'!$A$1:$L$49"}</definedName>
    <definedName name="HTML_Control1" localSheetId="4" hidden="1">{"'Attachment'!$A$1:$L$49"}</definedName>
    <definedName name="HTML_Control1" localSheetId="15" hidden="1">{"'Attachment'!$A$1:$L$49"}</definedName>
    <definedName name="HTML_Control1" localSheetId="25"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1"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3" hidden="1">{"'Attachment'!$A$1:$L$49"}</definedName>
    <definedName name="HTML_Control2" localSheetId="4" hidden="1">{"'Attachment'!$A$1:$L$49"}</definedName>
    <definedName name="HTML_Control2" localSheetId="15" hidden="1">{"'Attachment'!$A$1:$L$49"}</definedName>
    <definedName name="HTML_Control2" localSheetId="25"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2"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3" hidden="1">{"'Attachment'!$A$1:$L$49"}</definedName>
    <definedName name="HTML_Control3" localSheetId="4" hidden="1">{"'Attachment'!$A$1:$L$49"}</definedName>
    <definedName name="HTML_Control3" localSheetId="15" hidden="1">{"'Attachment'!$A$1:$L$49"}</definedName>
    <definedName name="HTML_Control3" localSheetId="25"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25"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3" hidden="1">{#N/A,#N/A,FALSE,"RECAP";#N/A,#N/A,FALSE,"MATBYCLS";#N/A,#N/A,FALSE,"STATUS";#N/A,#N/A,FALSE,"OP-ACT";#N/A,#N/A,FALSE,"W_O"}</definedName>
    <definedName name="IMPAC2004" localSheetId="4" hidden="1">{#N/A,#N/A,FALSE,"RECAP";#N/A,#N/A,FALSE,"MATBYCLS";#N/A,#N/A,FALSE,"STATUS";#N/A,#N/A,FALSE,"OP-ACT";#N/A,#N/A,FALSE,"W_O"}</definedName>
    <definedName name="IMPAC2004" localSheetId="15" hidden="1">{#N/A,#N/A,FALSE,"RECAP";#N/A,#N/A,FALSE,"MATBYCLS";#N/A,#N/A,FALSE,"STATUS";#N/A,#N/A,FALSE,"OP-ACT";#N/A,#N/A,FALSE,"W_O"}</definedName>
    <definedName name="IMPAC2004" localSheetId="25"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6">#REF!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5">#REF!</definedName>
    <definedName name="Inc" localSheetId="26">#REF!</definedName>
    <definedName name="Inc" localSheetId="27">#REF!</definedName>
    <definedName name="Inc" localSheetId="28">#REF!</definedName>
    <definedName name="Inc" localSheetId="29">#REF!</definedName>
    <definedName name="Inc" localSheetId="30">#REF!</definedName>
    <definedName name="Inc">#REF!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5">#REF!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5">#REF!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5">#REF!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5">#REF!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5">#REF!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5">#REF!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5">#REF!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5">#REF!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5">#REF!</definedName>
    <definedName name="INT" localSheetId="26">#REF!</definedName>
    <definedName name="INT" localSheetId="27">#REF!</definedName>
    <definedName name="INT" localSheetId="28">#REF!</definedName>
    <definedName name="INT" localSheetId="29">#REF!</definedName>
    <definedName name="INT" localSheetId="3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5">#REF!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5">#REF!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5">#REF!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5">#REF!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#REF!</definedName>
    <definedName name="JE" localSheetId="16">#REF!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#REF!</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25"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3" hidden="1">{"2002Frcst","06Month",FALSE,"Frcst Format 2002"}</definedName>
    <definedName name="July2007" localSheetId="4" hidden="1">{"2002Frcst","06Month",FALSE,"Frcst Format 2002"}</definedName>
    <definedName name="July2007" localSheetId="15" hidden="1">{"2002Frcst","06Month",FALSE,"Frcst Format 2002"}</definedName>
    <definedName name="July2007" localSheetId="25"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ly2007" hidden="1">{"2002Frcst","06Month",FALSE,"Frcst Format 2002"}</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25"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5"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5"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5"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5"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5"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5"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5"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5"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5"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5"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5"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5"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5"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5"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5"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5"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5"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5"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5"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5"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5"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5"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5"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5"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5"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5"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5"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5"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5"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5"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5"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5"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5"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5"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5"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5"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5"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5"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5"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5"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5"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5"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5"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5"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5"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5"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5"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5"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5"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5"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5"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5"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5"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5"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5"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5"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5"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5"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5"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5"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5"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hidden="1">#REF!</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25"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5">#REF!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#REF!</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3" hidden="1">{"Sch.L_MaterialIssue",#N/A,FALSE,"Sch.L"}</definedName>
    <definedName name="ksjfjJJJJ" localSheetId="4" hidden="1">{"Sch.L_MaterialIssue",#N/A,FALSE,"Sch.L"}</definedName>
    <definedName name="ksjfjJJJJ" localSheetId="15" hidden="1">{"Sch.L_MaterialIssue",#N/A,FALSE,"Sch.L"}</definedName>
    <definedName name="ksjfjJJJJ" localSheetId="25"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ksjfjJJJJ" hidden="1">{"Sch.L_MaterialIssue",#N/A,FALSE,"Sch.L"}</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5">#REF!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5">#REF!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5">#REF!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5">#REF!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5">#REF!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#REF!</definedName>
    <definedName name="Last_Row" localSheetId="16">IF('CARE Table 1'!Values_Entered,HEADER_ROW+'CARE Table 1'!Number_of_Payments,HEADER_ROW)</definedName>
    <definedName name="Last_Row" localSheetId="17">IF('CARE Table 2'!Values_Entered,HEADER_ROW+'CARE Table 2'!Number_of_Payments,HEADER_ROW)</definedName>
    <definedName name="Last_Row" localSheetId="18">IF('CARE Table 3A _3B'!Values_Entered,HEADER_ROW+'CARE Table 3A _3B'!Number_of_Payments,HEADER_ROW)</definedName>
    <definedName name="Last_Row" localSheetId="19">IF('CARE Table 4'!Values_Entered,HEADER_ROW+'CARE Table 4'!Number_of_Payments,HEADER_ROW)</definedName>
    <definedName name="Last_Row" localSheetId="20">IF('CARE Table 5'!Values_Entered,HEADER_ROW+'CARE Table 5'!Number_of_Payments,HEADER_ROW)</definedName>
    <definedName name="Last_Row" localSheetId="21">IF('CARE Table 6'!Values_Entered,HEADER_ROW+'CARE Table 6'!Number_of_Payments,HEADER_ROW)</definedName>
    <definedName name="Last_Row" localSheetId="22">IF('CARE Table 7'!Values_Entered,HEADER_ROW+'CARE Table 7'!Number_of_Payments,HEADER_ROW)</definedName>
    <definedName name="Last_Row" localSheetId="3">IF('ESA Table 2'!Values_Entered,HEADER_ROW+'ESA Table 2'!Number_of_Payments,HEADER_ROW)</definedName>
    <definedName name="Last_Row" localSheetId="4">IF('ESA Table 2A'!Values_Entered,HEADER_ROW+'ESA Table 2A'!Number_of_Payments,HEADER_ROW)</definedName>
    <definedName name="Last_Row" localSheetId="13">IF('ESA Table 7'!Values_Entered,HEADER_ROW+'ESA Table 7'!Number_of_Payments,HEADER_ROW)</definedName>
    <definedName name="Last_Row" localSheetId="15">IF('ESA Table 9'!Values_Entered,HEADER_ROW+'ESA Table 9'!Number_of_Payments,HEADER_ROW)</definedName>
    <definedName name="Last_Row" localSheetId="25">IF('FERA Table 1'!Values_Entered,HEADER_ROW+'FERA Table 1'!Number_of_Payments,HEADER_ROW)</definedName>
    <definedName name="Last_Row" localSheetId="26">IF('FERA Table 2'!Values_Entered,HEADER_ROW+'FERA Table 2'!Number_of_Payments,HEADER_ROW)</definedName>
    <definedName name="Last_Row" localSheetId="27">IF('FERA Table 3A _3B'!Values_Entered,HEADER_ROW+'FERA Table 3A _3B'!Number_of_Payments,HEADER_ROW)</definedName>
    <definedName name="Last_Row" localSheetId="28">IF('FERA Table 4'!Values_Entered,HEADER_ROW+'FERA Table 4'!Number_of_Payments,HEADER_ROW)</definedName>
    <definedName name="Last_Row" localSheetId="29">IF('FERA Table 5'!Values_Entered,HEADER_ROW+'FERA Table 5'!Number_of_Payments,HEADER_ROW)</definedName>
    <definedName name="Last_Row" localSheetId="30">IF('FERA Table 6'!Values_Entered,HEADER_ROW+'FERA Table 6'!Number_of_Payments,HEADER_ROW)</definedName>
    <definedName name="Last_Row">IF(Values_Entered,HEADER_ROW+Number_of_Payments,HEADER_ROW)</definedName>
    <definedName name="Last_Row_Pref" localSheetId="16">IF('CARE Table 1'!Values_Entered_Pref,HEADER_ROW_PREF+'CARE Table 1'!No_of_Pamts_Pref,HEADER_ROW_PREF)</definedName>
    <definedName name="Last_Row_Pref" localSheetId="17">IF('CARE Table 2'!Values_Entered_Pref,HEADER_ROW_PREF+'CARE Table 2'!No_of_Pamts_Pref,HEADER_ROW_PREF)</definedName>
    <definedName name="Last_Row_Pref" localSheetId="18">IF('CARE Table 3A _3B'!Values_Entered_Pref,HEADER_ROW_PREF+'CARE Table 3A _3B'!No_of_Pamts_Pref,HEADER_ROW_PREF)</definedName>
    <definedName name="Last_Row_Pref" localSheetId="19">IF('CARE Table 4'!Values_Entered_Pref,HEADER_ROW_PREF+'CARE Table 4'!No_of_Pamts_Pref,HEADER_ROW_PREF)</definedName>
    <definedName name="Last_Row_Pref" localSheetId="20">IF('CARE Table 5'!Values_Entered_Pref,HEADER_ROW_PREF+'CARE Table 5'!No_of_Pamts_Pref,HEADER_ROW_PREF)</definedName>
    <definedName name="Last_Row_Pref" localSheetId="21">IF('CARE Table 6'!Values_Entered_Pref,HEADER_ROW_PREF+'CARE Table 6'!No_of_Pamts_Pref,HEADER_ROW_PREF)</definedName>
    <definedName name="Last_Row_Pref" localSheetId="22">IF('CARE Table 7'!Values_Entered_Pref,HEADER_ROW_PREF+'CARE Table 7'!No_of_Pamts_Pref,HEADER_ROW_PREF)</definedName>
    <definedName name="Last_Row_Pref" localSheetId="3">IF('ESA Table 2'!Values_Entered_Pref,HEADER_ROW_PREF+'ESA Table 2'!No_of_Pamts_Pref,HEADER_ROW_PREF)</definedName>
    <definedName name="Last_Row_Pref" localSheetId="4">IF('ESA Table 2A'!Values_Entered_Pref,HEADER_ROW_PREF+'ESA Table 2A'!No_of_Pamts_Pref,HEADER_ROW_PREF)</definedName>
    <definedName name="Last_Row_Pref" localSheetId="13">IF('ESA Table 7'!Values_Entered_Pref,HEADER_ROW_PREF+'ESA Table 7'!No_of_Pamts_Pref,HEADER_ROW_PREF)</definedName>
    <definedName name="Last_Row_Pref" localSheetId="15">IF('ESA Table 9'!Values_Entered_Pref,HEADER_ROW_PREF+'ESA Table 9'!No_of_Pamts_Pref,HEADER_ROW_PREF)</definedName>
    <definedName name="Last_Row_Pref" localSheetId="25">IF('FERA Table 1'!Values_Entered_Pref,HEADER_ROW_PREF+'FERA Table 1'!No_of_Pamts_Pref,HEADER_ROW_PREF)</definedName>
    <definedName name="Last_Row_Pref" localSheetId="26">IF('FERA Table 2'!Values_Entered_Pref,HEADER_ROW_PREF+'FERA Table 2'!No_of_Pamts_Pref,HEADER_ROW_PREF)</definedName>
    <definedName name="Last_Row_Pref" localSheetId="27">IF('FERA Table 3A _3B'!Values_Entered_Pref,HEADER_ROW_PREF+'FERA Table 3A _3B'!No_of_Pamts_Pref,HEADER_ROW_PREF)</definedName>
    <definedName name="Last_Row_Pref" localSheetId="28">IF('FERA Table 4'!Values_Entered_Pref,HEADER_ROW_PREF+'FERA Table 4'!No_of_Pamts_Pref,HEADER_ROW_PREF)</definedName>
    <definedName name="Last_Row_Pref" localSheetId="29">IF('FERA Table 5'!Values_Entered_Pref,HEADER_ROW_PREF+'FERA Table 5'!No_of_Pamts_Pref,HEADER_ROW_PREF)</definedName>
    <definedName name="Last_Row_Pref" localSheetId="30">IF('FERA Table 6'!Values_Entered_Pref,HEADER_ROW_PREF+'FERA Table 6'!No_of_Pamts_Pref,HEADER_ROW_PREF)</definedName>
    <definedName name="Last_Row_Pref">IF(Values_Entered_Pref,HEADER_ROW_PREF+No_of_Pamts_Pref,HEADER_ROW_PREF)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5">#REF!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5">#REF!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#REF!</definedName>
    <definedName name="LCM" localSheetId="16">#REF!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5">#REF!</definedName>
    <definedName name="LCM" localSheetId="26">#REF!</definedName>
    <definedName name="LCM" localSheetId="27">#REF!</definedName>
    <definedName name="LCM" localSheetId="28">#REF!</definedName>
    <definedName name="LCM" localSheetId="29">#REF!</definedName>
    <definedName name="LCM" localSheetId="30">#REF!</definedName>
    <definedName name="LCM">#REF!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5">#REF!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5">#REF!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5">#REF!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5">#REF!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5">#REF!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5">#REF!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5">#REF!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5">#REF!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5">#REF!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#REF!</definedName>
    <definedName name="limcount" hidden="1">1</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5">#REF!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5">#REF!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5">#REF!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5">#REF!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5">#REF!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5">#REF!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5">#REF!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5">#REF!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5">#REF!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5">#REF!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5">#REF!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5">#REF!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5">#REF!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#REF!</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25"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5">#REF!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#REF!</definedName>
    <definedName name="MED_MTR">2</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5">#REF!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5">#REF!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5">#REF!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5">#REF!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5">#REF!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5">#REF!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5">#REF!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5">#REF!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#REF!</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5">#REF!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5">#REF!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5">#REF!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5">#REF!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#REF!</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5">'[8]misc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'[8]misc tables'!$B$2:$B$13</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5">#REF!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5">#REF!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5">#REF!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5">#REF!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5">#REF!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5">#REF!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#REF!</definedName>
    <definedName name="N_A" localSheetId="16">#REF!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5">#REF!</definedName>
    <definedName name="N_A" localSheetId="26">#REF!</definedName>
    <definedName name="N_A" localSheetId="27">#REF!</definedName>
    <definedName name="N_A" localSheetId="28">#REF!</definedName>
    <definedName name="N_A" localSheetId="29">#REF!</definedName>
    <definedName name="N_A" localSheetId="30">#REF!</definedName>
    <definedName name="N_A">#REF!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5">#REF!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5">#REF!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5">#REF!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5">#REF!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5">#REF!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#REF!</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25"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3" hidden="1">{#N/A,#N/A,TRUE,"SDGE";#N/A,#N/A,TRUE,"GBU";#N/A,#N/A,TRUE,"TBU";#N/A,#N/A,TRUE,"EDBU";#N/A,#N/A,TRUE,"ExclCC"}</definedName>
    <definedName name="newwrev" localSheetId="4" hidden="1">{#N/A,#N/A,TRUE,"SDGE";#N/A,#N/A,TRUE,"GBU";#N/A,#N/A,TRUE,"TBU";#N/A,#N/A,TRUE,"EDBU";#N/A,#N/A,TRUE,"ExclCC"}</definedName>
    <definedName name="newwrev" localSheetId="15" hidden="1">{#N/A,#N/A,TRUE,"SDGE";#N/A,#N/A,TRUE,"GBU";#N/A,#N/A,TRUE,"TBU";#N/A,#N/A,TRUE,"EDBU";#N/A,#N/A,TRUE,"ExclCC"}</definedName>
    <definedName name="newwrev" localSheetId="25"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ewwrev" hidden="1">{#N/A,#N/A,TRUE,"SDGE";#N/A,#N/A,TRUE,"GBU";#N/A,#N/A,TRUE,"TBU";#N/A,#N/A,TRUE,"EDBU";#N/A,#N/A,TRUE,"ExclCC"}</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5">#REF!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#REF!</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3">MATCH(0.01,END_BAL_PREF,-1)+1</definedName>
    <definedName name="No_of_Pamts_Pref" localSheetId="4">MATCH(0.01,END_BAL_PREF,-1)+1</definedName>
    <definedName name="No_of_Pamts_Pref" localSheetId="13">MATCH(0.01,END_BAL_PREF,-1)+1</definedName>
    <definedName name="No_of_Pamts_Pref" localSheetId="15">MATCH(0.01,END_BAL_PREF,-1)+1</definedName>
    <definedName name="No_of_Pamts_Pref" localSheetId="25">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MATCH(0.01,END_BAL_PREF,-1)+1</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5">#REF!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5">#REF!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5"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5"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hidden="1">#REF!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5">#REF!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5">#REF!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5">#REF!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5">#REF!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5">#REF!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5">#REF!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5">#REF!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5">#REF!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5">#REF!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5">#REF!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5">#REF!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#REF!</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3">MATCH(0.01,END_BAL,-1)+1</definedName>
    <definedName name="Number_of_Payments" localSheetId="4">MATCH(0.01,END_BAL,-1)+1</definedName>
    <definedName name="Number_of_Payments" localSheetId="13">MATCH(0.01,END_BAL,-1)+1</definedName>
    <definedName name="Number_of_Payments" localSheetId="15">MATCH(0.01,END_BAL,-1)+1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MATCH(0.01,END_BAL,-1)+1</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5">#REF!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5">#REF!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5">#REF!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5">#REF!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5">#REF!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5">#REF!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5">#REF!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5">#REF!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5">#REF!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5">#REF!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5">#REF!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5">#REF!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#REF!</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25"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5">#REF!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5">#REF!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#REF!</definedName>
    <definedName name="Open_Click">[23]!Open_Click</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5">#REF!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5">#REF!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5">#REF!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5">#REF!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5">#REF!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5">#REF!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5">#REF!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5">#REF!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5">#REF!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5">#REF!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5">#REF!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#REF!</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3" hidden="1">{#N/A,#N/A,TRUE,"SDGE";#N/A,#N/A,TRUE,"GBU";#N/A,#N/A,TRUE,"TBU";#N/A,#N/A,TRUE,"EDBU";#N/A,#N/A,TRUE,"ExclCC"}</definedName>
    <definedName name="otherrev" localSheetId="4" hidden="1">{#N/A,#N/A,TRUE,"SDGE";#N/A,#N/A,TRUE,"GBU";#N/A,#N/A,TRUE,"TBU";#N/A,#N/A,TRUE,"EDBU";#N/A,#N/A,TRUE,"ExclCC"}</definedName>
    <definedName name="otherrev" localSheetId="15" hidden="1">{#N/A,#N/A,TRUE,"SDGE";#N/A,#N/A,TRUE,"GBU";#N/A,#N/A,TRUE,"TBU";#N/A,#N/A,TRUE,"EDBU";#N/A,#N/A,TRUE,"ExclCC"}</definedName>
    <definedName name="otherrev" localSheetId="25"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therrev" hidden="1">{#N/A,#N/A,TRUE,"SDGE";#N/A,#N/A,TRUE,"GBU";#N/A,#N/A,TRUE,"TBU";#N/A,#N/A,TRUE,"EDBU";#N/A,#N/A,TRUE,"ExclCC"}</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5">#REF!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5"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5"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5"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5"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5"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5"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5"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5"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5"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5"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hidden="1">#REF!</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5">#REF!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#REF!</definedName>
    <definedName name="Pal_Workbook_GUID" hidden="1">"1YDJKL1A3MNKIMXTGKJS3UTZ"</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5">#REF!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5">#REF!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5">#REF!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5">#REF!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5">#REF!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#REF!</definedName>
    <definedName name="PFYE">[19]Input1!$B$7</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3" hidden="1">{#N/A,#N/A,FALSE,"RECAP";#N/A,#N/A,FALSE,"MATBYCLS";#N/A,#N/A,FALSE,"STATUS";#N/A,#N/A,FALSE,"OP-ACT";#N/A,#N/A,FALSE,"W_O"}</definedName>
    <definedName name="PHILIPS" localSheetId="4" hidden="1">{#N/A,#N/A,FALSE,"RECAP";#N/A,#N/A,FALSE,"MATBYCLS";#N/A,#N/A,FALSE,"STATUS";#N/A,#N/A,FALSE,"OP-ACT";#N/A,#N/A,FALSE,"W_O"}</definedName>
    <definedName name="PHILIPS" localSheetId="15" hidden="1">{#N/A,#N/A,FALSE,"RECAP";#N/A,#N/A,FALSE,"MATBYCLS";#N/A,#N/A,FALSE,"STATUS";#N/A,#N/A,FALSE,"OP-ACT";#N/A,#N/A,FALSE,"W_O"}</definedName>
    <definedName name="PHILIPS" localSheetId="25"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ILIPS"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5">#REF!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5">#REF!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5">#REF!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#REF!</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5">#REF!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5">#REF!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5">#REF!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#REF!</definedName>
    <definedName name="portfolio">[5]Inputs!$B$8</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5">#REF!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5">#REF!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5">#REF!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#REF!</definedName>
    <definedName name="Post_Lease_Term_Refinanced_Principal_Amount">'[25]Debt Service - SL'!$B$656</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5">#REF!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5">#REF!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5">#REF!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5">#REF!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5">#REF!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5">#REF!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5">#REF!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#REF!</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25"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5">#REF!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#REF!</definedName>
    <definedName name="_xlnm.Print_Area" localSheetId="16">'CARE Table 1'!$A$1:$M$41</definedName>
    <definedName name="_xlnm.Print_Area" localSheetId="17">'CARE Table 2'!$A$1:$AC$30</definedName>
    <definedName name="_xlnm.Print_Area" localSheetId="18">'CARE Table 3A _3B'!$A$1:$I$47</definedName>
    <definedName name="_xlnm.Print_Area" localSheetId="19">'CARE Table 4'!$A$1:$J$60</definedName>
    <definedName name="_xlnm.Print_Area" localSheetId="20">'CARE Table 5'!$A$1:$H$22</definedName>
    <definedName name="_xlnm.Print_Area" localSheetId="21">'CARE Table 6'!$A$1:$G$35</definedName>
    <definedName name="_xlnm.Print_Area" localSheetId="22">'CARE Table 7'!$A$1:$P$23</definedName>
    <definedName name="_xlnm.Print_Area" localSheetId="23">'CARE Table 8'!$A$1:$E$25</definedName>
    <definedName name="_xlnm.Print_Area" localSheetId="24">'CARE Table 8A'!$A$1:$H$21</definedName>
    <definedName name="_xlnm.Print_Area" localSheetId="0">'ESA Summary'!$A$1:$M$22</definedName>
    <definedName name="_xlnm.Print_Area" localSheetId="1">'ESA Table 1'!$A$1:$M$38</definedName>
    <definedName name="_xlnm.Print_Area" localSheetId="2">'ESA Table 1A'!$A$1:$M$60</definedName>
    <definedName name="_xlnm.Print_Area" localSheetId="3">'ESA Table 2'!$A$1:$H$95</definedName>
    <definedName name="_xlnm.Print_Area" localSheetId="4">'ESA Table 2A'!$A$1:$H$87</definedName>
    <definedName name="_xlnm.Print_Area" localSheetId="5">'ESA Table 2B'!$A$1:$I$84</definedName>
    <definedName name="_xlnm.Print_Area" localSheetId="6">'ESA Table 2B-1'!$A$1:$D$60</definedName>
    <definedName name="_xlnm.Print_Area" localSheetId="7">'ESA Table 2C'!$A$1:$Q$55</definedName>
    <definedName name="_xlnm.Print_Area" localSheetId="8">'ESA Table 2D'!$A$1:$Q$55</definedName>
    <definedName name="_xlnm.Print_Area" localSheetId="9">'ESA Table 3A_3F'!$A$1:$B$73</definedName>
    <definedName name="_xlnm.Print_Area" localSheetId="10">'ESA Table 4A-D'!$A$1:$G$96</definedName>
    <definedName name="_xlnm.Print_Area" localSheetId="11">'ESA Table 5A_5D'!$A$1:$Q$88</definedName>
    <definedName name="_xlnm.Print_Area" localSheetId="12">'ESA Table 6'!$A$1:$P$29</definedName>
    <definedName name="_xlnm.Print_Area" localSheetId="13">'ESA Table 7'!$A$1:$N$85</definedName>
    <definedName name="_xlnm.Print_Area" localSheetId="14">'ESA Table 8'!$A$1:$G$14</definedName>
    <definedName name="_xlnm.Print_Area" localSheetId="15">'ESA Table 9'!$A$1:$C$14</definedName>
    <definedName name="_xlnm.Print_Area" localSheetId="25">'FERA Table 1'!$A$1:$E$30</definedName>
    <definedName name="_xlnm.Print_Area" localSheetId="26">'FERA Table 2'!$A$1:$Y$28</definedName>
    <definedName name="_xlnm.Print_Area" localSheetId="27">'FERA Table 3A _3B'!$A$1:$I$43</definedName>
    <definedName name="_xlnm.Print_Area" localSheetId="28">'FERA Table 4'!$A$1:$J$60</definedName>
    <definedName name="_xlnm.Print_Area" localSheetId="29">'FERA Table 5'!$A$1:$H$20</definedName>
    <definedName name="_xlnm.Print_Area" localSheetId="30">'FERA Table 6'!$A$1:$G$35</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5">#REF!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#REF!</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3" hidden="1">{#N/A,#N/A,FALSE,"trates"}</definedName>
    <definedName name="problem" localSheetId="4" hidden="1">{#N/A,#N/A,FALSE,"trates"}</definedName>
    <definedName name="problem" localSheetId="15" hidden="1">{#N/A,#N/A,FALSE,"trates"}</definedName>
    <definedName name="problem" localSheetId="25"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blem" hidden="1">{#N/A,#N/A,FALSE,"trates"}</definedName>
    <definedName name="Product_2">#REF!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5">#REF!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5">#REF!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5">#REF!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5">#REF!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#REF!</definedName>
    <definedName name="Project">[26]CASE!$B$3:$B$12</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5">#REF!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5">#REF!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5">#REF!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5">#REF!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5">#REF!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5">#REF!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5">#REF!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5">#REF!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5">#REF!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5">#REF!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5">#REF!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5">#REF!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#REF!</definedName>
    <definedName name="PST" localSheetId="16">#REF!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5">#REF!</definedName>
    <definedName name="PST" localSheetId="26">#REF!</definedName>
    <definedName name="PST" localSheetId="27">#REF!</definedName>
    <definedName name="PST" localSheetId="28">#REF!</definedName>
    <definedName name="PST" localSheetId="29">#REF!</definedName>
    <definedName name="PST" localSheetId="30">#REF!</definedName>
    <definedName name="PST">#REF!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5">#REF!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#REF!</definedName>
    <definedName name="pv">[5]Inputs!$B$26</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5">#REF!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5">#REF!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5">#REF!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5">#REF!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5">#REF!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5">#REF!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#REF!</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3" hidden="1">{"SourcesUses",#N/A,TRUE,"CFMODEL";"TransOverview",#N/A,TRUE,"CFMODEL"}</definedName>
    <definedName name="qqqqqqq" localSheetId="4" hidden="1">{"SourcesUses",#N/A,TRUE,"CFMODEL";"TransOverview",#N/A,TRUE,"CFMODEL"}</definedName>
    <definedName name="qqqqqqq" localSheetId="15" hidden="1">{"SourcesUses",#N/A,TRUE,"CFMODEL";"TransOverview",#N/A,TRUE,"CFMODEL"}</definedName>
    <definedName name="qqqqqqq" localSheetId="25"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 hidden="1">{"SourcesUses",#N/A,TRUE,"CFMODEL";"TransOverview",#N/A,TRUE,"CFMODEL"}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3" hidden="1">{"Income Statement",#N/A,FALSE,"CFMODEL";"Balance Sheet",#N/A,FALSE,"CFMODEL"}</definedName>
    <definedName name="qqqqqqqqqqqqqqqqqq" localSheetId="4" hidden="1">{"Income Statement",#N/A,FALSE,"CFMODEL";"Balance Sheet",#N/A,FALSE,"CFMODEL"}</definedName>
    <definedName name="qqqqqqqqqqqqqqqqqq" localSheetId="15" hidden="1">{"Income Statement",#N/A,FALSE,"CFMODEL";"Balance Sheet",#N/A,FALSE,"CFMODEL"}</definedName>
    <definedName name="qqqqqqqqqqqqqqqqqq" localSheetId="25"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qqqqqqqqqqqqqqqqqq" hidden="1">{"Income Statement",#N/A,FALSE,"CFMODEL";"Balance Sheet",#N/A,FALSE,"CFMODEL"}</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5"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5"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5"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5"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5"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5"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hidden="1">#REF!</definedName>
    <definedName name="ra" localSheetId="16">#REF!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5">#REF!</definedName>
    <definedName name="ra" localSheetId="26">#REF!</definedName>
    <definedName name="ra" localSheetId="27">#REF!</definedName>
    <definedName name="ra" localSheetId="28">#REF!</definedName>
    <definedName name="ra" localSheetId="29">#REF!</definedName>
    <definedName name="ra" localSheetId="30">#REF!</definedName>
    <definedName name="ra">#REF!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5">#REF!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5">#REF!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#REF!</definedName>
    <definedName name="REC" localSheetId="16">#REF!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5">#REF!</definedName>
    <definedName name="REC" localSheetId="26">#REF!</definedName>
    <definedName name="REC" localSheetId="27">#REF!</definedName>
    <definedName name="REC" localSheetId="28">#REF!</definedName>
    <definedName name="REC" localSheetId="29">#REF!</definedName>
    <definedName name="REC" localSheetId="30">#REF!</definedName>
    <definedName name="REC">#REF!</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3" hidden="1">{"SourcesUses",#N/A,TRUE,"CFMODEL";"TransOverview",#N/A,TRUE,"CFMODEL"}</definedName>
    <definedName name="reference3" localSheetId="4" hidden="1">{"SourcesUses",#N/A,TRUE,"CFMODEL";"TransOverview",#N/A,TRUE,"CFMODEL"}</definedName>
    <definedName name="reference3" localSheetId="15" hidden="1">{"SourcesUses",#N/A,TRUE,"CFMODEL";"TransOverview",#N/A,TRUE,"CFMODEL"}</definedName>
    <definedName name="reference3" localSheetId="25"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3" hidden="1">{"SourcesUses",#N/A,TRUE,"CFMODEL";"TransOverview",#N/A,TRUE,"CFMODEL"}</definedName>
    <definedName name="reference32" localSheetId="4" hidden="1">{"SourcesUses",#N/A,TRUE,"CFMODEL";"TransOverview",#N/A,TRUE,"CFMODEL"}</definedName>
    <definedName name="reference32" localSheetId="15" hidden="1">{"SourcesUses",#N/A,TRUE,"CFMODEL";"TransOverview",#N/A,TRUE,"CFMODEL"}</definedName>
    <definedName name="reference32" localSheetId="25"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erence32" hidden="1">{"SourcesUses",#N/A,TRUE,"CFMODEL";"TransOverview",#N/A,TRUE,"CFMODEL"}</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5">#REF!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5">#REF!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5">#REF!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5">#REF!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5">#REF!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5">#REF!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5">#REF!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5">#REF!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5">#REF!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#REF!</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3" hidden="1">{"'Attachment'!$A$1:$L$49"}</definedName>
    <definedName name="rert" localSheetId="4" hidden="1">{"'Attachment'!$A$1:$L$49"}</definedName>
    <definedName name="rert" localSheetId="15" hidden="1">{"'Attachment'!$A$1:$L$49"}</definedName>
    <definedName name="rert" localSheetId="25"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rt" hidden="1">{"'Attachment'!$A$1:$L$49"}</definedName>
    <definedName name="RES_MTR">1.8</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5">#REF!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5">#REF!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5">#REF!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5">#REF!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5">#REF!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5">#REF!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5">#REF!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5">#REF!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5">#REF!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5">#REF!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5">#REF!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5">#REF!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5">#REF!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5">#REF!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5">#REF!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5">#REF!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5">#REF!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5">#REF!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5">#REF!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5">#REF!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5">#REF!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#REF!</definedName>
    <definedName name="rough" localSheetId="16">IF('CARE Table 1'!Values_Entered,HEADER_ROW+'CARE Table 1'!Number_of_Payments,HEADER_ROW)</definedName>
    <definedName name="rough" localSheetId="17">IF('CARE Table 2'!Values_Entered,HEADER_ROW+'CARE Table 2'!Number_of_Payments,HEADER_ROW)</definedName>
    <definedName name="rough" localSheetId="18">IF('CARE Table 3A _3B'!Values_Entered,HEADER_ROW+'CARE Table 3A _3B'!Number_of_Payments,HEADER_ROW)</definedName>
    <definedName name="rough" localSheetId="19">IF('CARE Table 4'!Values_Entered,HEADER_ROW+'CARE Table 4'!Number_of_Payments,HEADER_ROW)</definedName>
    <definedName name="rough" localSheetId="20">IF('CARE Table 5'!Values_Entered,HEADER_ROW+'CARE Table 5'!Number_of_Payments,HEADER_ROW)</definedName>
    <definedName name="rough" localSheetId="21">IF('CARE Table 6'!Values_Entered,HEADER_ROW+'CARE Table 6'!Number_of_Payments,HEADER_ROW)</definedName>
    <definedName name="rough" localSheetId="22">IF('CARE Table 7'!Values_Entered,HEADER_ROW+'CARE Table 7'!Number_of_Payments,HEADER_ROW)</definedName>
    <definedName name="rough" localSheetId="3">IF('ESA Table 2'!Values_Entered,HEADER_ROW+'ESA Table 2'!Number_of_Payments,HEADER_ROW)</definedName>
    <definedName name="rough" localSheetId="4">IF('ESA Table 2A'!Values_Entered,HEADER_ROW+'ESA Table 2A'!Number_of_Payments,HEADER_ROW)</definedName>
    <definedName name="rough" localSheetId="13">IF('ESA Table 7'!Values_Entered,HEADER_ROW+'ESA Table 7'!Number_of_Payments,HEADER_ROW)</definedName>
    <definedName name="rough" localSheetId="15">IF('ESA Table 9'!Values_Entered,HEADER_ROW+'ESA Table 9'!Number_of_Payments,HEADER_ROW)</definedName>
    <definedName name="rough" localSheetId="25">IF('FERA Table 1'!Values_Entered,HEADER_ROW+'FERA Table 1'!Number_of_Payments,HEADER_ROW)</definedName>
    <definedName name="rough" localSheetId="26">IF('FERA Table 2'!Values_Entered,HEADER_ROW+'FERA Table 2'!Number_of_Payments,HEADER_ROW)</definedName>
    <definedName name="rough" localSheetId="27">IF('FERA Table 3A _3B'!Values_Entered,HEADER_ROW+'FERA Table 3A _3B'!Number_of_Payments,HEADER_ROW)</definedName>
    <definedName name="rough" localSheetId="28">IF('FERA Table 4'!Values_Entered,HEADER_ROW+'FERA Table 4'!Number_of_Payments,HEADER_ROW)</definedName>
    <definedName name="rough" localSheetId="29">IF('FERA Table 5'!Values_Entered,HEADER_ROW+'FERA Table 5'!Number_of_Payments,HEADER_ROW)</definedName>
    <definedName name="rough" localSheetId="30">IF('FERA Table 6'!Values_Entered,HEADER_ROW+'FERA Table 6'!Number_of_Payments,HEADER_ROW)</definedName>
    <definedName name="rough">IF(Values_Entered,HEADER_ROW+Number_of_Payments,HEADER_ROW)</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3" hidden="1">{"SourcesUses",#N/A,TRUE,#N/A;"TransOverview",#N/A,TRUE,"CFMODEL"}</definedName>
    <definedName name="rrrrr" localSheetId="4" hidden="1">{"SourcesUses",#N/A,TRUE,#N/A;"TransOverview",#N/A,TRUE,"CFMODEL"}</definedName>
    <definedName name="rrrrr" localSheetId="15" hidden="1">{"SourcesUses",#N/A,TRUE,#N/A;"TransOverview",#N/A,TRUE,"CFMODEL"}</definedName>
    <definedName name="rrrrr" localSheetId="25"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 hidden="1">{"SourcesUses",#N/A,TRUE,#N/A;"TransOverview",#N/A,TRUE,"CFMODEL"}</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3" hidden="1">{"SourcesUses",#N/A,TRUE,"FundsFlow";"TransOverview",#N/A,TRUE,"FundsFlow"}</definedName>
    <definedName name="rrrrrr" localSheetId="4" hidden="1">{"SourcesUses",#N/A,TRUE,"FundsFlow";"TransOverview",#N/A,TRUE,"FundsFlow"}</definedName>
    <definedName name="rrrrrr" localSheetId="15" hidden="1">{"SourcesUses",#N/A,TRUE,"FundsFlow";"TransOverview",#N/A,TRUE,"FundsFlow"}</definedName>
    <definedName name="rrrrrr" localSheetId="25"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3" hidden="1">{"SourcesUses",#N/A,TRUE,"FundsFlow";"TransOverview",#N/A,TRUE,"FundsFlow"}</definedName>
    <definedName name="rrrrrr2" localSheetId="4" hidden="1">{"SourcesUses",#N/A,TRUE,"FundsFlow";"TransOverview",#N/A,TRUE,"FundsFlow"}</definedName>
    <definedName name="rrrrrr2" localSheetId="15" hidden="1">{"SourcesUses",#N/A,TRUE,"FundsFlow";"TransOverview",#N/A,TRUE,"FundsFlow"}</definedName>
    <definedName name="rrrrrr2" localSheetId="25"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rrrrr2"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5">#REF!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5">#REF!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5">#REF!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5">#REF!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#REF!</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25"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afsadf" hidden="1">{#N/A,#N/A,FALSE,"Aging Summary";#N/A,#N/A,FALSE,"Ratio Analysis";#N/A,#N/A,FALSE,"Test 120 Day Accts";#N/A,#N/A,FALSE,"Tickmarks"}</definedName>
    <definedName name="sdf">[27]lookup!$C$4:$F$29</definedName>
    <definedName name="sdge" hidden="1">12</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5">#REF!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5">#REF!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#REF!</definedName>
    <definedName name="sencount" hidden="1">1</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5">#REF!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5">#REF!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5">#REF!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#REF!</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5"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hidden="1">#REF!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5">#REF!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5">#REF!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5">#REF!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5">#REF!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5">#REF!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5">#REF!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5">#REF!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5">#REF!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5">#REF!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5">#REF!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5">#REF!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5">#REF!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5">#REF!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5">#REF!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5">#REF!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5">#REF!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5">#REF!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#REF!</definedName>
    <definedName name="SPWS_WBID">"2FFB1B3F-8871-4190-9222-8139C9167BAF"</definedName>
    <definedName name="ssnra">#REF!</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3" hidden="1">{"SourcesUses",#N/A,TRUE,#N/A;"TransOverview",#N/A,TRUE,"CFMODEL"}</definedName>
    <definedName name="sss" localSheetId="4" hidden="1">{"SourcesUses",#N/A,TRUE,#N/A;"TransOverview",#N/A,TRUE,"CFMODEL"}</definedName>
    <definedName name="sss" localSheetId="15" hidden="1">{"SourcesUses",#N/A,TRUE,#N/A;"TransOverview",#N/A,TRUE,"CFMODEL"}</definedName>
    <definedName name="sss" localSheetId="25"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 hidden="1">{"SourcesUses",#N/A,TRUE,#N/A;"TransOverview",#N/A,TRUE,"CFMODEL"}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3" hidden="1">{"Income Statement",#N/A,FALSE,"CFMODEL";"Balance Sheet",#N/A,FALSE,"CFMODEL"}</definedName>
    <definedName name="sssssssssssssssss" localSheetId="4" hidden="1">{"Income Statement",#N/A,FALSE,"CFMODEL";"Balance Sheet",#N/A,FALSE,"CFMODEL"}</definedName>
    <definedName name="sssssssssssssssss" localSheetId="15" hidden="1">{"Income Statement",#N/A,FALSE,"CFMODEL";"Balance Sheet",#N/A,FALSE,"CFMODEL"}</definedName>
    <definedName name="sssssssssssssssss" localSheetId="25"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3" hidden="1">{"Income Statement",#N/A,FALSE,"CFMODEL";"Balance Sheet",#N/A,FALSE,"CFMODEL"}</definedName>
    <definedName name="sssssssssssssssssss" localSheetId="4" hidden="1">{"Income Statement",#N/A,FALSE,"CFMODEL";"Balance Sheet",#N/A,FALSE,"CFMODEL"}</definedName>
    <definedName name="sssssssssssssssssss" localSheetId="15" hidden="1">{"Income Statement",#N/A,FALSE,"CFMODEL";"Balance Sheet",#N/A,FALSE,"CFMODEL"}</definedName>
    <definedName name="sssssssssssssssssss" localSheetId="25"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ssssssssssssssssss" hidden="1">{"Income Statement",#N/A,FALSE,"CFMODEL";"Balance Sheet",#N/A,FALSE,"CFMODEL"}</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5">#REF!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5">#REF!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5">#REF!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5">#REF!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5">#REF!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5">#REF!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5">#REF!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5">#REF!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5">#REF!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#REF!</definedName>
    <definedName name="SWPC_Mgmt_Fee_Base_year">[4]Inputs!$B$162</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5">#REF!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5">#REF!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5">#REF!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#REF!</definedName>
    <definedName name="T_CREDIT">0.00017</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5">#REF!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5">#REF!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#REF!</definedName>
    <definedName name="TableName">"Dummy"</definedName>
    <definedName name="Tax_Rate">[9]Assumptions!$C$20</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5">#REF!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5">#REF!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5">#REF!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5">#REF!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5">#REF!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5">#REF!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5">#REF!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#REF!</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25"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25"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25"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25"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3" hidden="1">{"Control_DataContact",#N/A,FALSE,"Control"}</definedName>
    <definedName name="test_1" localSheetId="4" hidden="1">{"Control_DataContact",#N/A,FALSE,"Control"}</definedName>
    <definedName name="test_1" localSheetId="15" hidden="1">{"Control_DataContact",#N/A,FALSE,"Control"}</definedName>
    <definedName name="test_1" localSheetId="25"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_1" hidden="1">{"Control_DataContact",#N/A,FALSE,"Control"}</definedName>
    <definedName name="TEST0">#REF!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5">#REF!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#REF!</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3" hidden="1">{"Sch.D_P_1Gas",#N/A,FALSE,"Sch.D";"Sch.D_P_2Elec",#N/A,FALSE,"Sch.D"}</definedName>
    <definedName name="test1_1" localSheetId="4" hidden="1">{"Sch.D_P_1Gas",#N/A,FALSE,"Sch.D";"Sch.D_P_2Elec",#N/A,FALSE,"Sch.D"}</definedName>
    <definedName name="test1_1" localSheetId="15" hidden="1">{"Sch.D_P_1Gas",#N/A,FALSE,"Sch.D";"Sch.D_P_2Elec",#N/A,FALSE,"Sch.D"}</definedName>
    <definedName name="test1_1" localSheetId="25"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1_1" hidden="1">{"Sch.D_P_1Gas",#N/A,FALSE,"Sch.D";"Sch.D_P_2Elec",#N/A,FALSE,"Sch.D"}</definedName>
    <definedName name="TEST2">#REF!</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3" hidden="1">{"SourcesUses",#N/A,TRUE,#N/A;"TransOverview",#N/A,TRUE,"CFMODEL"}</definedName>
    <definedName name="test2006" localSheetId="4" hidden="1">{"SourcesUses",#N/A,TRUE,#N/A;"TransOverview",#N/A,TRUE,"CFMODEL"}</definedName>
    <definedName name="test2006" localSheetId="15" hidden="1">{"SourcesUses",#N/A,TRUE,#N/A;"TransOverview",#N/A,TRUE,"CFMODEL"}</definedName>
    <definedName name="test2006" localSheetId="25"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2006" hidden="1">{"SourcesUses",#N/A,TRUE,#N/A;"TransOverview",#N/A,TRUE,"CFMODEL"}</definedName>
    <definedName name="TEST3">#REF!</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25"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5">#REF!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5">#REF!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5">#REF!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#REF!</definedName>
    <definedName name="TextRefCopyRangeCount" hidden="1">39</definedName>
    <definedName name="Ticker">"EFTC"</definedName>
    <definedName name="Total_Ancillary_Service_Revenues">#REF!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5">#REF!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5">#REF!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5">#REF!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5">#REF!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5">#REF!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5">#REF!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5">#REF!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5">#REF!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5">#REF!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5"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hidden="1">#REF!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5">#REF!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5">#REF!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5">#REF!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5">#REF!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5">#REF!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#REF!</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5">'[8]misc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'[8]misc tables'!$B$16:$B$17</definedName>
    <definedName name="v">[2]Parameters!$D$18</definedName>
    <definedName name="val">[2]Parameters!$D$6</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5">#REF!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#REF!</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13">IF(LOAN_AMOUNT*INTEREST_RATE*LOAN_YEARS*LOAN_START&gt;0,1,0)</definedName>
    <definedName name="Values_Entered" localSheetId="15">IF(LOAN_AMOUNT*INTEREST_RATE*LOAN_YEARS*LOAN_START&gt;0,1,0)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IF(LOAN_AMOUNT*INTEREST_RATE*LOAN_YEARS*LOAN_START&gt;0,1,0)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3">IF(LOAN_AMOUNT_PREF*INTEREST_RATE_PREF*LOAN_YEARS_PREF*LOAN_START_PREF&gt;0,1,0)</definedName>
    <definedName name="Values_Entered_Pref" localSheetId="4">IF(LOAN_AMOUNT_PREF*INTEREST_RATE_PREF*LOAN_YEARS_PREF*LOAN_START_PREF&gt;0,1,0)</definedName>
    <definedName name="Values_Entered_Pref" localSheetId="13">IF(LOAN_AMOUNT_PREF*INTEREST_RATE_PREF*LOAN_YEARS_PREF*LOAN_START_PREF&gt;0,1,0)</definedName>
    <definedName name="Values_Entered_Pref" localSheetId="15">IF(LOAN_AMOUNT_PREF*INTEREST_RATE_PREF*LOAN_YEARS_PREF*LOAN_START_PREF&gt;0,1,0)</definedName>
    <definedName name="Values_Entered_Pref" localSheetId="25">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IF(LOAN_AMOUNT_PREF*INTEREST_RATE_PREF*LOAN_YEARS_PREF*LOAN_START_PREF&gt;0,1,0)</definedName>
    <definedName name="vol_data">[5]Inputs!$H$3</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3" hidden="1">{"SourcesUses",#N/A,TRUE,"CFMODEL";"TransOverview",#N/A,TRUE,"CFMODEL"}</definedName>
    <definedName name="w" localSheetId="4" hidden="1">{"SourcesUses",#N/A,TRUE,"CFMODEL";"TransOverview",#N/A,TRUE,"CFMODEL"}</definedName>
    <definedName name="w" localSheetId="15" hidden="1">{"SourcesUses",#N/A,TRUE,"CFMODEL";"TransOverview",#N/A,TRUE,"CFMODEL"}</definedName>
    <definedName name="w" localSheetId="25"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 hidden="1">{"SourcesUses",#N/A,TRUE,"CFMODEL";"TransOverview",#N/A,TRUE,"CFMODEL"}</definedName>
    <definedName name="W_NWC_NCashAP">#REF!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5">#REF!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5">#REF!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5">#REF!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5">#REF!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5">#REF!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5">#REF!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5">#REF!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5">#REF!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5">#REF!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5">#REF!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5">#REF!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5">#REF!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5">#REF!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5">#REF!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5">#REF!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5">#REF!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5">#REF!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#REF!</definedName>
    <definedName name="Wage_Escalation_Rate">[9]Assumptions!$C$22</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3" hidden="1">{"phase 1 ecm table",#N/A,FALSE,"ECM Matrix";"total ecm table",#N/A,FALSE,"ECM Matrix"}</definedName>
    <definedName name="what?" localSheetId="4" hidden="1">{"phase 1 ecm table",#N/A,FALSE,"ECM Matrix";"total ecm table",#N/A,FALSE,"ECM Matrix"}</definedName>
    <definedName name="what?" localSheetId="15" hidden="1">{"phase 1 ecm table",#N/A,FALSE,"ECM Matrix";"total ecm table",#N/A,FALSE,"ECM Matrix"}</definedName>
    <definedName name="what?" localSheetId="25"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hidden="1">{"phase 1 ecm table",#N/A,FALSE,"ECM Matrix";"total ecm table",#N/A,FALSE,"ECM Matrix"}</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25"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25"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25"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25"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3" hidden="1">{"phase 1 ecm table",#N/A,FALSE,"ECM Matrix";"total ecm table",#N/A,FALSE,"ECM Matrix"}</definedName>
    <definedName name="what1" localSheetId="4" hidden="1">{"phase 1 ecm table",#N/A,FALSE,"ECM Matrix";"total ecm table",#N/A,FALSE,"ECM Matrix"}</definedName>
    <definedName name="what1" localSheetId="15" hidden="1">{"phase 1 ecm table",#N/A,FALSE,"ECM Matrix";"total ecm table",#N/A,FALSE,"ECM Matrix"}</definedName>
    <definedName name="what1" localSheetId="25"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1" hidden="1">{"phase 1 ecm table",#N/A,FALSE,"ECM Matrix";"total ecm table",#N/A,FALSE,"ECM Matrix"}</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25"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3" hidden="1">{"phase 1 ecm table",#N/A,FALSE,"ECM Matrix";"total ecm table",#N/A,FALSE,"ECM Matrix"}</definedName>
    <definedName name="who" localSheetId="4" hidden="1">{"phase 1 ecm table",#N/A,FALSE,"ECM Matrix";"total ecm table",#N/A,FALSE,"ECM Matrix"}</definedName>
    <definedName name="who" localSheetId="15" hidden="1">{"phase 1 ecm table",#N/A,FALSE,"ECM Matrix";"total ecm table",#N/A,FALSE,"ECM Matrix"}</definedName>
    <definedName name="who" localSheetId="25"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 hidden="1">{"phase 1 ecm table",#N/A,FALSE,"ECM Matrix";"total ecm table",#N/A,FALSE,"ECM Matrix"}</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25"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5">#REF!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5">#REF!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#REF!</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25"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3" hidden="1">{#N/A,#N/A,FALSE,"trates"}</definedName>
    <definedName name="wrn.BL." localSheetId="4" hidden="1">{#N/A,#N/A,FALSE,"trates"}</definedName>
    <definedName name="wrn.BL." localSheetId="15" hidden="1">{#N/A,#N/A,FALSE,"trates"}</definedName>
    <definedName name="wrn.BL." localSheetId="25"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L." hidden="1">{#N/A,#N/A,FALSE,"trates"}</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3" hidden="1">{#N/A,#N/A,TRUE,"SDGE";#N/A,#N/A,TRUE,"GBU";#N/A,#N/A,TRUE,"TBU";#N/A,#N/A,TRUE,"EDBU";#N/A,#N/A,TRUE,"ExclCC"}</definedName>
    <definedName name="wrn.busum." localSheetId="4" hidden="1">{#N/A,#N/A,TRUE,"SDGE";#N/A,#N/A,TRUE,"GBU";#N/A,#N/A,TRUE,"TBU";#N/A,#N/A,TRUE,"EDBU";#N/A,#N/A,TRUE,"ExclCC"}</definedName>
    <definedName name="wrn.busum." localSheetId="15" hidden="1">{#N/A,#N/A,TRUE,"SDGE";#N/A,#N/A,TRUE,"GBU";#N/A,#N/A,TRUE,"TBU";#N/A,#N/A,TRUE,"EDBU";#N/A,#N/A,TRUE,"ExclCC"}</definedName>
    <definedName name="wrn.busum." localSheetId="25"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busum." hidden="1">{#N/A,#N/A,TRUE,"SDGE";#N/A,#N/A,TRUE,"GBU";#N/A,#N/A,TRUE,"TBU";#N/A,#N/A,TRUE,"EDBU";#N/A,#N/A,TRUE,"ExclCC"}</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25"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25"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3" hidden="1">{#N/A,#N/A,FALSE,"RECAP";#N/A,#N/A,FALSE,"MATBYCLS";#N/A,#N/A,FALSE,"STATUS";#N/A,#N/A,FALSE,"OP-ACT";#N/A,#N/A,FALSE,"W_O"}</definedName>
    <definedName name="wrn.COSTOS." localSheetId="4" hidden="1">{#N/A,#N/A,FALSE,"RECAP";#N/A,#N/A,FALSE,"MATBYCLS";#N/A,#N/A,FALSE,"STATUS";#N/A,#N/A,FALSE,"OP-ACT";#N/A,#N/A,FALSE,"W_O"}</definedName>
    <definedName name="wrn.COSTOS." localSheetId="15" hidden="1">{#N/A,#N/A,FALSE,"RECAP";#N/A,#N/A,FALSE,"MATBYCLS";#N/A,#N/A,FALSE,"STATUS";#N/A,#N/A,FALSE,"OP-ACT";#N/A,#N/A,FALSE,"W_O"}</definedName>
    <definedName name="wrn.COSTOS." localSheetId="25"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COSTOS." hidden="1">{#N/A,#N/A,FALSE,"RECAP";#N/A,#N/A,FALSE,"MATBYCLS";#N/A,#N/A,FALSE,"STATUS";#N/A,#N/A,FALSE,"OP-ACT";#N/A,#N/A,FALSE,"W_O"}</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3" hidden="1">{#N/A,#N/A,FALSE,"3 Year Plan"}</definedName>
    <definedName name="wrn.Data." localSheetId="4" hidden="1">{#N/A,#N/A,FALSE,"3 Year Plan"}</definedName>
    <definedName name="wrn.Data." localSheetId="15" hidden="1">{#N/A,#N/A,FALSE,"3 Year Plan"}</definedName>
    <definedName name="wrn.Data." localSheetId="25"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 hidden="1">{#N/A,#N/A,FALSE,"3 Year Plan"}</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3" hidden="1">{"Control_DataContact",#N/A,FALSE,"Control"}</definedName>
    <definedName name="wrn.Data_Contact." localSheetId="4" hidden="1">{"Control_DataContact",#N/A,FALSE,"Control"}</definedName>
    <definedName name="wrn.Data_Contact." localSheetId="15" hidden="1">{"Control_DataContact",#N/A,FALSE,"Control"}</definedName>
    <definedName name="wrn.Data_Contact." localSheetId="25"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3" hidden="1">{"Control_DataContact",#N/A,FALSE,"Control"}</definedName>
    <definedName name="wrn.Data_Contact._1" localSheetId="4" hidden="1">{"Control_DataContact",#N/A,FALSE,"Control"}</definedName>
    <definedName name="wrn.Data_Contact._1" localSheetId="15" hidden="1">{"Control_DataContact",#N/A,FALSE,"Control"}</definedName>
    <definedName name="wrn.Data_Contact._1" localSheetId="25"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Data_Contact._1" hidden="1">{"Control_DataContact",#N/A,FALSE,"Control"}</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25"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25"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3" hidden="1">{"b1",#N/A,TRUE,"B-1";"b2",#N/A,TRUE,"B-2";"b3",#N/A,TRUE,"B-3";"b4",#N/A,TRUE,"B-4";"b5",#N/A,TRUE,"B-5"}</definedName>
    <definedName name="wrn.fermie." localSheetId="4" hidden="1">{"b1",#N/A,TRUE,"B-1";"b2",#N/A,TRUE,"B-2";"b3",#N/A,TRUE,"B-3";"b4",#N/A,TRUE,"B-4";"b5",#N/A,TRUE,"B-5"}</definedName>
    <definedName name="wrn.fermie." localSheetId="15" hidden="1">{"b1",#N/A,TRUE,"B-1";"b2",#N/A,TRUE,"B-2";"b3",#N/A,TRUE,"B-3";"b4",#N/A,TRUE,"B-4";"b5",#N/A,TRUE,"B-5"}</definedName>
    <definedName name="wrn.fermie." localSheetId="25"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ermie." hidden="1">{"b1",#N/A,TRUE,"B-1";"b2",#N/A,TRUE,"B-2";"b3",#N/A,TRUE,"B-3";"b4",#N/A,TRUE,"B-4";"b5",#N/A,TRUE,"B-5"}</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3" hidden="1">{#N/A,#N/A,FALSE,"94 FTE";#N/A,#N/A,FALSE,"95 FTE";#N/A,#N/A,FALSE,"96 FTE"}</definedName>
    <definedName name="wrn.FTEs." localSheetId="4" hidden="1">{#N/A,#N/A,FALSE,"94 FTE";#N/A,#N/A,FALSE,"95 FTE";#N/A,#N/A,FALSE,"96 FTE"}</definedName>
    <definedName name="wrn.FTEs." localSheetId="15" hidden="1">{#N/A,#N/A,FALSE,"94 FTE";#N/A,#N/A,FALSE,"95 FTE";#N/A,#N/A,FALSE,"96 FTE"}</definedName>
    <definedName name="wrn.FTEs." localSheetId="25"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FTEs." hidden="1">{#N/A,#N/A,FALSE,"94 FTE";#N/A,#N/A,FALSE,"95 FTE";#N/A,#N/A,FALSE,"96 FTE"}</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3" hidden="1">{#N/A,#N/A,FALSE,"A"}</definedName>
    <definedName name="wrn.input." localSheetId="4" hidden="1">{#N/A,#N/A,FALSE,"A"}</definedName>
    <definedName name="wrn.input." localSheetId="15" hidden="1">{#N/A,#N/A,FALSE,"A"}</definedName>
    <definedName name="wrn.input." localSheetId="25"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 hidden="1">{#N/A,#N/A,FALSE,"A"}</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3" hidden="1">{"[Cost of Service] COS Inputs Sch 1",#N/A,FALSE,"Cost of Service Model"}</definedName>
    <definedName name="wrn.Inputs." localSheetId="4" hidden="1">{"[Cost of Service] COS Inputs Sch 1",#N/A,FALSE,"Cost of Service Model"}</definedName>
    <definedName name="wrn.Inputs." localSheetId="15" hidden="1">{"[Cost of Service] COS Inputs Sch 1",#N/A,FALSE,"Cost of Service Model"}</definedName>
    <definedName name="wrn.Inputs." localSheetId="25"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Inputs." hidden="1">{"[Cost of Service] COS Inputs Sch 1",#N/A,FALSE,"Cost of Service Model"}</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3" hidden="1">{"2002Frcst","06Month",FALSE,"Frcst Format 2002"}</definedName>
    <definedName name="wrn.June2002." localSheetId="4" hidden="1">{"2002Frcst","06Month",FALSE,"Frcst Format 2002"}</definedName>
    <definedName name="wrn.June2002." localSheetId="15" hidden="1">{"2002Frcst","06Month",FALSE,"Frcst Format 2002"}</definedName>
    <definedName name="wrn.June2002." localSheetId="25"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une2002." hidden="1">{"2002Frcst","06Month",FALSE,"Frcst Format 2002"}</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3" hidden="1">{#N/A,#N/A,FALSE,"202";#N/A,#N/A,FALSE,"203";#N/A,#N/A,FALSE,"204";#N/A,#N/A,FALSE,"205";#N/A,#N/A,FALSE,"205A"}</definedName>
    <definedName name="wrn.JVREPORT." localSheetId="4" hidden="1">{#N/A,#N/A,FALSE,"202";#N/A,#N/A,FALSE,"203";#N/A,#N/A,FALSE,"204";#N/A,#N/A,FALSE,"205";#N/A,#N/A,FALSE,"205A"}</definedName>
    <definedName name="wrn.JVREPORT." localSheetId="15" hidden="1">{#N/A,#N/A,FALSE,"202";#N/A,#N/A,FALSE,"203";#N/A,#N/A,FALSE,"204";#N/A,#N/A,FALSE,"205";#N/A,#N/A,FALSE,"205A"}</definedName>
    <definedName name="wrn.JVREPORT." localSheetId="25"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JVREPORT." hidden="1">{#N/A,#N/A,FALSE,"202";#N/A,#N/A,FALSE,"203";#N/A,#N/A,FALSE,"204";#N/A,#N/A,FALSE,"205";#N/A,#N/A,FALSE,"205A"}</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3" hidden="1">{"2002Frcst","05Month",FALSE,"Frcst Format 2002"}</definedName>
    <definedName name="wrn.May2002." localSheetId="4" hidden="1">{"2002Frcst","05Month",FALSE,"Frcst Format 2002"}</definedName>
    <definedName name="wrn.May2002." localSheetId="15" hidden="1">{"2002Frcst","05Month",FALSE,"Frcst Format 2002"}</definedName>
    <definedName name="wrn.May2002." localSheetId="25"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ay2002." hidden="1">{"2002Frcst","05Month",FALSE,"Frcst Format 2002"}</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3" hidden="1">{"Equipment",#N/A,FALSE,"A";"Summary",#N/A,FALSE,"B"}</definedName>
    <definedName name="wrn.My._.estimate._.report." localSheetId="4" hidden="1">{"Equipment",#N/A,FALSE,"A";"Summary",#N/A,FALSE,"B"}</definedName>
    <definedName name="wrn.My._.estimate._.report." localSheetId="15" hidden="1">{"Equipment",#N/A,FALSE,"A";"Summary",#N/A,FALSE,"B"}</definedName>
    <definedName name="wrn.My._.estimate._.report." localSheetId="25"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_.estimate._.report." hidden="1">{"Equipment",#N/A,FALSE,"A";"Summary",#N/A,FALSE,"B"}</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3" hidden="1">{"Alberta",#N/A,FALSE,"Pivot Data";#N/A,#N/A,FALSE,"Pivot Data";"HiddenColumns",#N/A,FALSE,"Pivot Data"}</definedName>
    <definedName name="wrn.MyTestReport." localSheetId="4" hidden="1">{"Alberta",#N/A,FALSE,"Pivot Data";#N/A,#N/A,FALSE,"Pivot Data";"HiddenColumns",#N/A,FALSE,"Pivot Data"}</definedName>
    <definedName name="wrn.MyTestReport." localSheetId="15" hidden="1">{"Alberta",#N/A,FALSE,"Pivot Data";#N/A,#N/A,FALSE,"Pivot Data";"HiddenColumns",#N/A,FALSE,"Pivot Data"}</definedName>
    <definedName name="wrn.MyTestReport." localSheetId="25"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MyTestReport." hidden="1">{"Alberta",#N/A,FALSE,"Pivot Data";#N/A,#N/A,FALSE,"Pivot Data";"HiddenColumns",#N/A,FALSE,"Pivot Data"}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3" hidden="1">{"Overhauls Calculations",#N/A,FALSE,"PROFORMA"}</definedName>
    <definedName name="wrn.Overhauls." localSheetId="4" hidden="1">{"Overhauls Calculations",#N/A,FALSE,"PROFORMA"}</definedName>
    <definedName name="wrn.Overhauls." localSheetId="15" hidden="1">{"Overhauls Calculations",#N/A,FALSE,"PROFORMA"}</definedName>
    <definedName name="wrn.Overhauls." localSheetId="25"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3" hidden="1">{"Overhauls Calculations",#N/A,FALSE,"PROFORMA"}</definedName>
    <definedName name="wrn.Overhaulsb." localSheetId="4" hidden="1">{"Overhauls Calculations",#N/A,FALSE,"PROFORMA"}</definedName>
    <definedName name="wrn.Overhaulsb." localSheetId="15" hidden="1">{"Overhauls Calculations",#N/A,FALSE,"PROFORMA"}</definedName>
    <definedName name="wrn.Overhaulsb." localSheetId="25"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Overhaulsb." hidden="1">{"Overhauls Calculations",#N/A,FALSE,"PROFORMA"}</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25"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25"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25"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3" hidden="1">{"Var_page",#N/A,FALSE,"template"}</definedName>
    <definedName name="wrn.Print_Var_Page." localSheetId="4" hidden="1">{"Var_page",#N/A,FALSE,"template"}</definedName>
    <definedName name="wrn.Print_Var_Page." localSheetId="15" hidden="1">{"Var_page",#N/A,FALSE,"template"}</definedName>
    <definedName name="wrn.Print_Var_Page." localSheetId="25"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_Page." hidden="1">{"Var_page",#N/A,FALSE,"template"}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3" hidden="1">{"month_variance",#N/A,FALSE,"template"}</definedName>
    <definedName name="wrn.Print_Variance." localSheetId="4" hidden="1">{"month_variance",#N/A,FALSE,"template"}</definedName>
    <definedName name="wrn.Print_Variance." localSheetId="15" hidden="1">{"month_variance",#N/A,FALSE,"template"}</definedName>
    <definedName name="wrn.Print_Variance." localSheetId="25"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 hidden="1">{"month_variance",#N/A,FALSE,"template"}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3" hidden="1">{"variance_page",#N/A,FALSE,"template"}</definedName>
    <definedName name="wrn.Print_Variance_Page." localSheetId="4" hidden="1">{"variance_page",#N/A,FALSE,"template"}</definedName>
    <definedName name="wrn.Print_Variance_Page." localSheetId="15" hidden="1">{"variance_page",#N/A,FALSE,"template"}</definedName>
    <definedName name="wrn.Print_Variance_Page." localSheetId="25"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int_Variance_Page." hidden="1">{"variance_page",#N/A,FALSE,"template"}</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25"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25"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25"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25"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25"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3" hidden="1">{#N/A,#N/A,FALSE,"3 Year Plan";#N/A,#N/A,FALSE,"3 Year Plan"}</definedName>
    <definedName name="wrn.Revenue." localSheetId="4" hidden="1">{#N/A,#N/A,FALSE,"3 Year Plan";#N/A,#N/A,FALSE,"3 Year Plan"}</definedName>
    <definedName name="wrn.Revenue." localSheetId="15" hidden="1">{#N/A,#N/A,FALSE,"3 Year Plan";#N/A,#N/A,FALSE,"3 Year Plan"}</definedName>
    <definedName name="wrn.Revenue." localSheetId="25"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evenue." hidden="1">{#N/A,#N/A,FALSE,"3 Year Plan";#N/A,#N/A,FALSE,"3 Year Plan"}</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25"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3" hidden="1">{"RPT1",#N/A,FALSE,"OIC650A"}</definedName>
    <definedName name="wrn.RPT1." localSheetId="4" hidden="1">{"RPT1",#N/A,FALSE,"OIC650A"}</definedName>
    <definedName name="wrn.RPT1." localSheetId="15" hidden="1">{"RPT1",#N/A,FALSE,"OIC650A"}</definedName>
    <definedName name="wrn.RPT1." localSheetId="25"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1." hidden="1">{"RPT1",#N/A,FALSE,"OIC650A"}</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3" hidden="1">{"RPT610",#N/A,FALSE,"Sheet1"}</definedName>
    <definedName name="wrn.RPT610." localSheetId="4" hidden="1">{"RPT610",#N/A,FALSE,"Sheet1"}</definedName>
    <definedName name="wrn.RPT610." localSheetId="15" hidden="1">{"RPT610",#N/A,FALSE,"Sheet1"}</definedName>
    <definedName name="wrn.RPT610." localSheetId="25"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PT610." hidden="1">{"RPT610",#N/A,FALSE,"Sheet1"}</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25"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3" hidden="1">{"Sch.A_CWC_Summary",#N/A,FALSE,"Sch.A,B";"Sch.B_LLSummary",#N/A,FALSE,"Sch.A,B"}</definedName>
    <definedName name="wrn.Sch.A._.B." localSheetId="4" hidden="1">{"Sch.A_CWC_Summary",#N/A,FALSE,"Sch.A,B";"Sch.B_LLSummary",#N/A,FALSE,"Sch.A,B"}</definedName>
    <definedName name="wrn.Sch.A._.B." localSheetId="15" hidden="1">{"Sch.A_CWC_Summary",#N/A,FALSE,"Sch.A,B";"Sch.B_LLSummary",#N/A,FALSE,"Sch.A,B"}</definedName>
    <definedName name="wrn.Sch.A._.B." localSheetId="25"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3" hidden="1">{"Sch.A_CWC_Summary",#N/A,FALSE,"Sch.A,B";"Sch.B_LLSummary",#N/A,FALSE,"Sch.A,B"}</definedName>
    <definedName name="wrn.Sch.A._.B._1" localSheetId="4" hidden="1">{"Sch.A_CWC_Summary",#N/A,FALSE,"Sch.A,B";"Sch.B_LLSummary",#N/A,FALSE,"Sch.A,B"}</definedName>
    <definedName name="wrn.Sch.A._.B._1" localSheetId="15" hidden="1">{"Sch.A_CWC_Summary",#N/A,FALSE,"Sch.A,B";"Sch.B_LLSummary",#N/A,FALSE,"Sch.A,B"}</definedName>
    <definedName name="wrn.Sch.A._.B._1" localSheetId="25"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A._.B._1" hidden="1">{"Sch.A_CWC_Summary",#N/A,FALSE,"Sch.A,B";"Sch.B_LLSummary",#N/A,FALSE,"Sch.A,B"}</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3" hidden="1">{"Sch.C_Rev_lag",#N/A,FALSE,"Sch.C"}</definedName>
    <definedName name="wrn.Sch.C." localSheetId="4" hidden="1">{"Sch.C_Rev_lag",#N/A,FALSE,"Sch.C"}</definedName>
    <definedName name="wrn.Sch.C." localSheetId="15" hidden="1">{"Sch.C_Rev_lag",#N/A,FALSE,"Sch.C"}</definedName>
    <definedName name="wrn.Sch.C." localSheetId="25"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3" hidden="1">{"Sch.C_Rev_lag",#N/A,FALSE,"Sch.C"}</definedName>
    <definedName name="wrn.Sch.C._1" localSheetId="4" hidden="1">{"Sch.C_Rev_lag",#N/A,FALSE,"Sch.C"}</definedName>
    <definedName name="wrn.Sch.C._1" localSheetId="15" hidden="1">{"Sch.C_Rev_lag",#N/A,FALSE,"Sch.C"}</definedName>
    <definedName name="wrn.Sch.C._1" localSheetId="25"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C._1" hidden="1">{"Sch.C_Rev_lag",#N/A,FALSE,"Sch.C"}</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3" hidden="1">{"Sch.D1_GasPurch",#N/A,FALSE,"Sch.D";"Sch.D2_ElecPurch",#N/A,FALSE,"Sch.D"}</definedName>
    <definedName name="wrn.Sch.D." localSheetId="4" hidden="1">{"Sch.D1_GasPurch",#N/A,FALSE,"Sch.D";"Sch.D2_ElecPurch",#N/A,FALSE,"Sch.D"}</definedName>
    <definedName name="wrn.Sch.D." localSheetId="15" hidden="1">{"Sch.D1_GasPurch",#N/A,FALSE,"Sch.D";"Sch.D2_ElecPurch",#N/A,FALSE,"Sch.D"}</definedName>
    <definedName name="wrn.Sch.D." localSheetId="25"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3" hidden="1">{"Sch.D1_GasPurch",#N/A,FALSE,"Sch.D";"Sch.D2_ElecPurch",#N/A,FALSE,"Sch.D"}</definedName>
    <definedName name="wrn.Sch.D._1" localSheetId="4" hidden="1">{"Sch.D1_GasPurch",#N/A,FALSE,"Sch.D";"Sch.D2_ElecPurch",#N/A,FALSE,"Sch.D"}</definedName>
    <definedName name="wrn.Sch.D._1" localSheetId="15" hidden="1">{"Sch.D1_GasPurch",#N/A,FALSE,"Sch.D";"Sch.D2_ElecPurch",#N/A,FALSE,"Sch.D"}</definedName>
    <definedName name="wrn.Sch.D._1" localSheetId="25"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D._1" hidden="1">{"Sch.D1_GasPurch",#N/A,FALSE,"Sch.D";"Sch.D2_ElecPurch",#N/A,FALSE,"Sch.D"}</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3" hidden="1">{"Sch.E_PayrollExp",#N/A,TRUE,"Sch.E,F";"Sch.F_FICA",#N/A,TRUE,"Sch.E,F"}</definedName>
    <definedName name="wrn.Sch.E._.F." localSheetId="4" hidden="1">{"Sch.E_PayrollExp",#N/A,TRUE,"Sch.E,F";"Sch.F_FICA",#N/A,TRUE,"Sch.E,F"}</definedName>
    <definedName name="wrn.Sch.E._.F." localSheetId="15" hidden="1">{"Sch.E_PayrollExp",#N/A,TRUE,"Sch.E,F";"Sch.F_FICA",#N/A,TRUE,"Sch.E,F"}</definedName>
    <definedName name="wrn.Sch.E._.F." localSheetId="25"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3" hidden="1">{"Sch.E_PayrollExp",#N/A,TRUE,"Sch.E,F";"Sch.F_FICA",#N/A,TRUE,"Sch.E,F"}</definedName>
    <definedName name="wrn.Sch.E._.F._1" localSheetId="4" hidden="1">{"Sch.E_PayrollExp",#N/A,TRUE,"Sch.E,F";"Sch.F_FICA",#N/A,TRUE,"Sch.E,F"}</definedName>
    <definedName name="wrn.Sch.E._.F._1" localSheetId="15" hidden="1">{"Sch.E_PayrollExp",#N/A,TRUE,"Sch.E,F";"Sch.F_FICA",#N/A,TRUE,"Sch.E,F"}</definedName>
    <definedName name="wrn.Sch.E._.F._1" localSheetId="25"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E._.F._1" hidden="1">{"Sch.E_PayrollExp",#N/A,TRUE,"Sch.E,F";"Sch.F_FICA",#N/A,TRUE,"Sch.E,F"}</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3" hidden="1">{"Sch.G_ICP",#N/A,FALSE,"Sch.G"}</definedName>
    <definedName name="wrn.Sch.G." localSheetId="4" hidden="1">{"Sch.G_ICP",#N/A,FALSE,"Sch.G"}</definedName>
    <definedName name="wrn.Sch.G." localSheetId="15" hidden="1">{"Sch.G_ICP",#N/A,FALSE,"Sch.G"}</definedName>
    <definedName name="wrn.Sch.G." localSheetId="25"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3" hidden="1">{"Sch.G_ICP",#N/A,FALSE,"Sch.G"}</definedName>
    <definedName name="wrn.Sch.G._1" localSheetId="4" hidden="1">{"Sch.G_ICP",#N/A,FALSE,"Sch.G"}</definedName>
    <definedName name="wrn.Sch.G._1" localSheetId="15" hidden="1">{"Sch.G_ICP",#N/A,FALSE,"Sch.G"}</definedName>
    <definedName name="wrn.Sch.G._1" localSheetId="25"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G._1" hidden="1">{"Sch.G_ICP",#N/A,FALSE,"Sch.G"}</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3" hidden="1">{"Sch.I_Goods&amp;Svcs",#N/A,FALSE,"Sch.I"}</definedName>
    <definedName name="wrn.Sch.I." localSheetId="4" hidden="1">{"Sch.I_Goods&amp;Svcs",#N/A,FALSE,"Sch.I"}</definedName>
    <definedName name="wrn.Sch.I." localSheetId="15" hidden="1">{"Sch.I_Goods&amp;Svcs",#N/A,FALSE,"Sch.I"}</definedName>
    <definedName name="wrn.Sch.I." localSheetId="25"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3" hidden="1">{"Sch.I_Goods&amp;Svcs",#N/A,FALSE,"Sch.I"}</definedName>
    <definedName name="wrn.Sch.I._1" localSheetId="4" hidden="1">{"Sch.I_Goods&amp;Svcs",#N/A,FALSE,"Sch.I"}</definedName>
    <definedName name="wrn.Sch.I._1" localSheetId="15" hidden="1">{"Sch.I_Goods&amp;Svcs",#N/A,FALSE,"Sch.I"}</definedName>
    <definedName name="wrn.Sch.I._1" localSheetId="25"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I._1" hidden="1">{"Sch.I_Goods&amp;Svcs",#N/A,FALSE,"Sch.I"}</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3" hidden="1">{"Sch.J_CorpChgs",#N/A,FALSE,"Sch.J"}</definedName>
    <definedName name="wrn.Sch.J." localSheetId="4" hidden="1">{"Sch.J_CorpChgs",#N/A,FALSE,"Sch.J"}</definedName>
    <definedName name="wrn.Sch.J." localSheetId="15" hidden="1">{"Sch.J_CorpChgs",#N/A,FALSE,"Sch.J"}</definedName>
    <definedName name="wrn.Sch.J." localSheetId="25"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3" hidden="1">{"Sch.J_CorpChgs",#N/A,FALSE,"Sch.J"}</definedName>
    <definedName name="wrn.Sch.J._1" localSheetId="4" hidden="1">{"Sch.J_CorpChgs",#N/A,FALSE,"Sch.J"}</definedName>
    <definedName name="wrn.Sch.J._1" localSheetId="15" hidden="1">{"Sch.J_CorpChgs",#N/A,FALSE,"Sch.J"}</definedName>
    <definedName name="wrn.Sch.J._1" localSheetId="25"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J._1" hidden="1">{"Sch.J_CorpChgs",#N/A,FALSE,"Sch.J"}</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3" hidden="1">{"Sch.K_P1_PropLease",#N/A,FALSE,"Sch.K";"Sch.K_P2_PropLease",#N/A,FALSE,"Sch.K"}</definedName>
    <definedName name="wrn.Sch.K." localSheetId="4" hidden="1">{"Sch.K_P1_PropLease",#N/A,FALSE,"Sch.K";"Sch.K_P2_PropLease",#N/A,FALSE,"Sch.K"}</definedName>
    <definedName name="wrn.Sch.K." localSheetId="15" hidden="1">{"Sch.K_P1_PropLease",#N/A,FALSE,"Sch.K";"Sch.K_P2_PropLease",#N/A,FALSE,"Sch.K"}</definedName>
    <definedName name="wrn.Sch.K." localSheetId="25"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3" hidden="1">{"Sch.K_P1_PropLease",#N/A,FALSE,"Sch.K";"Sch.K_P2_PropLease",#N/A,FALSE,"Sch.K"}</definedName>
    <definedName name="wrn.Sch.K._1" localSheetId="4" hidden="1">{"Sch.K_P1_PropLease",#N/A,FALSE,"Sch.K";"Sch.K_P2_PropLease",#N/A,FALSE,"Sch.K"}</definedName>
    <definedName name="wrn.Sch.K._1" localSheetId="15" hidden="1">{"Sch.K_P1_PropLease",#N/A,FALSE,"Sch.K";"Sch.K_P2_PropLease",#N/A,FALSE,"Sch.K"}</definedName>
    <definedName name="wrn.Sch.K._1" localSheetId="25"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K._1" hidden="1">{"Sch.K_P1_PropLease",#N/A,FALSE,"Sch.K";"Sch.K_P2_PropLease",#N/A,FALSE,"Sch.K"}</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3" hidden="1">{"Sch.L_MaterialIssue",#N/A,FALSE,"Sch.L"}</definedName>
    <definedName name="wrn.Sch.L." localSheetId="4" hidden="1">{"Sch.L_MaterialIssue",#N/A,FALSE,"Sch.L"}</definedName>
    <definedName name="wrn.Sch.L." localSheetId="15" hidden="1">{"Sch.L_MaterialIssue",#N/A,FALSE,"Sch.L"}</definedName>
    <definedName name="wrn.Sch.L." localSheetId="25"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3" hidden="1">{"Sch.L_MaterialIssue",#N/A,FALSE,"Sch.L"}</definedName>
    <definedName name="wrn.Sch.L._1" localSheetId="4" hidden="1">{"Sch.L_MaterialIssue",#N/A,FALSE,"Sch.L"}</definedName>
    <definedName name="wrn.Sch.L._1" localSheetId="15" hidden="1">{"Sch.L_MaterialIssue",#N/A,FALSE,"Sch.L"}</definedName>
    <definedName name="wrn.Sch.L._1" localSheetId="25"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L._1" hidden="1">{"Sch.L_MaterialIssue",#N/A,FALSE,"Sch.L"}</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3" hidden="1">{"Sch.M_Prop&amp;FFTaxes",#N/A,FALSE,"Sch.M"}</definedName>
    <definedName name="wrn.Sch.M." localSheetId="4" hidden="1">{"Sch.M_Prop&amp;FFTaxes",#N/A,FALSE,"Sch.M"}</definedName>
    <definedName name="wrn.Sch.M." localSheetId="15" hidden="1">{"Sch.M_Prop&amp;FFTaxes",#N/A,FALSE,"Sch.M"}</definedName>
    <definedName name="wrn.Sch.M." localSheetId="25"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3" hidden="1">{"Sch.M_Prop&amp;FFTaxes",#N/A,FALSE,"Sch.M"}</definedName>
    <definedName name="wrn.Sch.M._1" localSheetId="4" hidden="1">{"Sch.M_Prop&amp;FFTaxes",#N/A,FALSE,"Sch.M"}</definedName>
    <definedName name="wrn.Sch.M._1" localSheetId="15" hidden="1">{"Sch.M_Prop&amp;FFTaxes",#N/A,FALSE,"Sch.M"}</definedName>
    <definedName name="wrn.Sch.M._1" localSheetId="25"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M._1" hidden="1">{"Sch.M_Prop&amp;FFTaxes",#N/A,FALSE,"Sch.M"}</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3" hidden="1">{"Sch.N_IncTaxes",#N/A,FALSE,"Sch. N, O"}</definedName>
    <definedName name="wrn.Sch.N." localSheetId="4" hidden="1">{"Sch.N_IncTaxes",#N/A,FALSE,"Sch. N, O"}</definedName>
    <definedName name="wrn.Sch.N." localSheetId="15" hidden="1">{"Sch.N_IncTaxes",#N/A,FALSE,"Sch. N, O"}</definedName>
    <definedName name="wrn.Sch.N." localSheetId="25"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3" hidden="1">{"Sch.N_IncTaxes",#N/A,FALSE,"Sch. N, O"}</definedName>
    <definedName name="wrn.Sch.N._1" localSheetId="4" hidden="1">{"Sch.N_IncTaxes",#N/A,FALSE,"Sch. N, O"}</definedName>
    <definedName name="wrn.Sch.N._1" localSheetId="15" hidden="1">{"Sch.N_IncTaxes",#N/A,FALSE,"Sch. N, O"}</definedName>
    <definedName name="wrn.Sch.N._1" localSheetId="25"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N._1" hidden="1">{"Sch.N_IncTaxes",#N/A,FALSE,"Sch.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25"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25"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3" hidden="1">{"Sch.P_BS_Bal",#N/A,FALSE,"WP-BS Elem"}</definedName>
    <definedName name="wrn.Sch.P." localSheetId="4" hidden="1">{"Sch.P_BS_Bal",#N/A,FALSE,"WP-BS Elem"}</definedName>
    <definedName name="wrn.Sch.P." localSheetId="15" hidden="1">{"Sch.P_BS_Bal",#N/A,FALSE,"WP-BS Elem"}</definedName>
    <definedName name="wrn.Sch.P." localSheetId="25"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 hidden="1">{"Sch.P_BS_Bal",#N/A,FALSE,"WP-BS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3" hidden="1">{"Sch.P_BS_Accts",#N/A,FALSE,"WP-BS Elem"}</definedName>
    <definedName name="wrn.Sch.P._.Accts." localSheetId="4" hidden="1">{"Sch.P_BS_Accts",#N/A,FALSE,"WP-BS Elem"}</definedName>
    <definedName name="wrn.Sch.P._.Accts." localSheetId="15" hidden="1">{"Sch.P_BS_Accts",#N/A,FALSE,"WP-BS Elem"}</definedName>
    <definedName name="wrn.Sch.P._.Accts." localSheetId="25"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3" hidden="1">{"Sch.P_BS_Accts",#N/A,FALSE,"WP-BS Elem"}</definedName>
    <definedName name="wrn.Sch.P._.Accts._1" localSheetId="4" hidden="1">{"Sch.P_BS_Accts",#N/A,FALSE,"WP-BS Elem"}</definedName>
    <definedName name="wrn.Sch.P._.Accts._1" localSheetId="15" hidden="1">{"Sch.P_BS_Accts",#N/A,FALSE,"WP-BS Elem"}</definedName>
    <definedName name="wrn.Sch.P._.Accts._1" localSheetId="25"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Accts._1" hidden="1">{"Sch.P_BS_Accts",#N/A,FALSE,"WP-BS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3" hidden="1">{"Sch.P_BS_Bal",#N/A,FALSE,"WP-BS Elem"}</definedName>
    <definedName name="wrn.Sch.P._1" localSheetId="4" hidden="1">{"Sch.P_BS_Bal",#N/A,FALSE,"WP-BS Elem"}</definedName>
    <definedName name="wrn.Sch.P._1" localSheetId="15" hidden="1">{"Sch.P_BS_Bal",#N/A,FALSE,"WP-BS Elem"}</definedName>
    <definedName name="wrn.Sch.P._1" localSheetId="25"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ch.P._1" hidden="1">{"Sch.P_BS_Bal",#N/A,FALSE,"WP-BS Elem"}</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3" hidden="1">{#N/A,#N/A,FALSE,"AD PG 1 OF 2";#N/A,#N/A,FALSE,"AD PG 2 OF 2"}</definedName>
    <definedName name="wrn.Statement._.AD." localSheetId="4" hidden="1">{#N/A,#N/A,FALSE,"AD PG 1 OF 2";#N/A,#N/A,FALSE,"AD PG 2 OF 2"}</definedName>
    <definedName name="wrn.Statement._.AD." localSheetId="15" hidden="1">{#N/A,#N/A,FALSE,"AD PG 1 OF 2";#N/A,#N/A,FALSE,"AD PG 2 OF 2"}</definedName>
    <definedName name="wrn.Statement._.AD." localSheetId="25"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tatement._.AD." hidden="1">{#N/A,#N/A,FALSE,"AD PG 1 OF 2";#N/A,#N/A,FALSE,"AD PG 2 OF 2"}</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3" hidden="1">{"page1",#N/A,TRUE,"2";"page2",#N/A,TRUE,"2"}</definedName>
    <definedName name="wrn.test." localSheetId="4" hidden="1">{"page1",#N/A,TRUE,"2";"page2",#N/A,TRUE,"2"}</definedName>
    <definedName name="wrn.test." localSheetId="15" hidden="1">{"page1",#N/A,TRUE,"2";"page2",#N/A,TRUE,"2"}</definedName>
    <definedName name="wrn.test." localSheetId="25"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3" hidden="1">{"page1",#N/A,TRUE,"2";"page2",#N/A,TRUE,"2"}</definedName>
    <definedName name="wrn.test.1" localSheetId="4" hidden="1">{"page1",#N/A,TRUE,"2";"page2",#N/A,TRUE,"2"}</definedName>
    <definedName name="wrn.test.1" localSheetId="15" hidden="1">{"page1",#N/A,TRUE,"2";"page2",#N/A,TRUE,"2"}</definedName>
    <definedName name="wrn.test.1" localSheetId="25"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hidden="1">{"page1",#N/A,TRUE,"2";"page2",#N/A,TRUE,"2"}</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3" hidden="1">{"Income Statement",#N/A,FALSE,"CFMODEL";"Balance Sheet",#N/A,FALSE,"CFMODEL"}</definedName>
    <definedName name="wrn.test1." localSheetId="4" hidden="1">{"Income Statement",#N/A,FALSE,"CFMODEL";"Balance Sheet",#N/A,FALSE,"CFMODEL"}</definedName>
    <definedName name="wrn.test1." localSheetId="15" hidden="1">{"Income Statement",#N/A,FALSE,"CFMODEL";"Balance Sheet",#N/A,FALSE,"CFMODEL"}</definedName>
    <definedName name="wrn.test1." localSheetId="25"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1." hidden="1">{"Income Statement",#N/A,FALSE,"CFMODEL";"Balance Sheet",#N/A,FALSE,"CFMODEL"}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3" hidden="1">{"SourcesUses",#N/A,TRUE,"CFMODEL";"TransOverview",#N/A,TRUE,"CFMODEL"}</definedName>
    <definedName name="wrn.test2." localSheetId="4" hidden="1">{"SourcesUses",#N/A,TRUE,"CFMODEL";"TransOverview",#N/A,TRUE,"CFMODEL"}</definedName>
    <definedName name="wrn.test2." localSheetId="15" hidden="1">{"SourcesUses",#N/A,TRUE,"CFMODEL";"TransOverview",#N/A,TRUE,"CFMODEL"}</definedName>
    <definedName name="wrn.test2." localSheetId="25"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2." hidden="1">{"SourcesUses",#N/A,TRUE,"CFMODEL";"TransOverview",#N/A,TRUE,"CFMODEL"}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3" hidden="1">{"SourcesUses",#N/A,TRUE,#N/A;"TransOverview",#N/A,TRUE,"CFMODEL"}</definedName>
    <definedName name="wrn.test3." localSheetId="4" hidden="1">{"SourcesUses",#N/A,TRUE,#N/A;"TransOverview",#N/A,TRUE,"CFMODEL"}</definedName>
    <definedName name="wrn.test3." localSheetId="15" hidden="1">{"SourcesUses",#N/A,TRUE,#N/A;"TransOverview",#N/A,TRUE,"CFMODEL"}</definedName>
    <definedName name="wrn.test3." localSheetId="25"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3" hidden="1">{"SourcesUses",#N/A,TRUE,#N/A;"TransOverview",#N/A,TRUE,"CFMODEL"}</definedName>
    <definedName name="wrn.test3.2" localSheetId="4" hidden="1">{"SourcesUses",#N/A,TRUE,#N/A;"TransOverview",#N/A,TRUE,"CFMODEL"}</definedName>
    <definedName name="wrn.test3.2" localSheetId="15" hidden="1">{"SourcesUses",#N/A,TRUE,#N/A;"TransOverview",#N/A,TRUE,"CFMODEL"}</definedName>
    <definedName name="wrn.test3.2" localSheetId="25"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3.2" hidden="1">{"SourcesUses",#N/A,TRUE,#N/A;"TransOverview",#N/A,TRUE,"CFMODEL"}</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3" hidden="1">{"SourcesUses",#N/A,TRUE,"FundsFlow";"TransOverview",#N/A,TRUE,"FundsFlow"}</definedName>
    <definedName name="wrn.test4." localSheetId="4" hidden="1">{"SourcesUses",#N/A,TRUE,"FundsFlow";"TransOverview",#N/A,TRUE,"FundsFlow"}</definedName>
    <definedName name="wrn.test4." localSheetId="15" hidden="1">{"SourcesUses",#N/A,TRUE,"FundsFlow";"TransOverview",#N/A,TRUE,"FundsFlow"}</definedName>
    <definedName name="wrn.test4." localSheetId="25"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3" hidden="1">{"SourcesUses",#N/A,TRUE,"FundsFlow";"TransOverview",#N/A,TRUE,"FundsFlow"}</definedName>
    <definedName name="wrn.test42." localSheetId="4" hidden="1">{"SourcesUses",#N/A,TRUE,"FundsFlow";"TransOverview",#N/A,TRUE,"FundsFlow"}</definedName>
    <definedName name="wrn.test42." localSheetId="15" hidden="1">{"SourcesUses",#N/A,TRUE,"FundsFlow";"TransOverview",#N/A,TRUE,"FundsFlow"}</definedName>
    <definedName name="wrn.test42." localSheetId="25"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42." hidden="1">{"SourcesUses",#N/A,TRUE,"FundsFlow";"TransOverview",#N/A,TRUE,"FundsFlow"}</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3" hidden="1">{"TEST610",#N/A,FALSE,"Sheet1"}</definedName>
    <definedName name="wrn.TEST610." localSheetId="4" hidden="1">{"TEST610",#N/A,FALSE,"Sheet1"}</definedName>
    <definedName name="wrn.TEST610." localSheetId="15" hidden="1">{"TEST610",#N/A,FALSE,"Sheet1"}</definedName>
    <definedName name="wrn.TEST610." localSheetId="25"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0." hidden="1">{"TEST610",#N/A,FALSE,"Sheet1"}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3" hidden="1">{"TEST611",#N/A,FALSE,"Sheet1"}</definedName>
    <definedName name="wrn.TEST611." localSheetId="4" hidden="1">{"TEST611",#N/A,FALSE,"Sheet1"}</definedName>
    <definedName name="wrn.TEST611." localSheetId="15" hidden="1">{"TEST611",#N/A,FALSE,"Sheet1"}</definedName>
    <definedName name="wrn.TEST611." localSheetId="25"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EST611." hidden="1">{"TEST611",#N/A,FALSE,"Sheet1"}</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3" hidden="1">{"schedh3a",#N/A,TRUE,"H-3";"schedh3b",#N/A,TRUE,"H-3"}</definedName>
    <definedName name="wrn.Total." localSheetId="4" hidden="1">{"schedh3a",#N/A,TRUE,"H-3";"schedh3b",#N/A,TRUE,"H-3"}</definedName>
    <definedName name="wrn.Total." localSheetId="15" hidden="1">{"schedh3a",#N/A,TRUE,"H-3";"schedh3b",#N/A,TRUE,"H-3"}</definedName>
    <definedName name="wrn.Total." localSheetId="25"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Total." hidden="1">{"schedh3a",#N/A,TRUE,"H-3";"schedh3b",#N/A,TRUE,"H-3"}</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3" hidden="1">{#N/A,#N/A,FALSE,"337"}</definedName>
    <definedName name="wrn.XX." localSheetId="4" hidden="1">{#N/A,#N/A,FALSE,"337"}</definedName>
    <definedName name="wrn.XX." localSheetId="15" hidden="1">{#N/A,#N/A,FALSE,"337"}</definedName>
    <definedName name="wrn.XX." localSheetId="25"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rn.XX." hidden="1">{#N/A,#N/A,FALSE,"337"}</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5"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hidden="1">#REF!</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3" hidden="1">{"2002Frcst","05Month",FALSE,"Frcst Format 2002"}</definedName>
    <definedName name="wwwwwwww" localSheetId="4" hidden="1">{"2002Frcst","05Month",FALSE,"Frcst Format 2002"}</definedName>
    <definedName name="wwwwwwww" localSheetId="15" hidden="1">{"2002Frcst","05Month",FALSE,"Frcst Format 2002"}</definedName>
    <definedName name="wwwwwwww" localSheetId="25"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wwwwwwww" hidden="1">{"2002Frcst","05Month",FALSE,"Frcst Format 2002"}</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25"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5">#REF!,#REF!,#REF!,#REF!,#REF!,#REF!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#REF!,#REF!,#REF!,#REF!,#REF!,#REF!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5">#REF!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5">#REF!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#REF!</definedName>
    <definedName name="X_Vld_ChgCash">'[12]CF Report'!$C$65</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5">#REF!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5">#REF!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5">#REF!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5">#REF!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5">#REF!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5">#REF!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5">#REF!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5">#REF!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5">#REF!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5">#REF!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5">#REF!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5">#REF!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5">#REF!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5">#REF!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5">#REF!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5">#REF!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5">#REF!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5">#REF!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#REF!</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3">OFFSET(YAXIS,0,-1)</definedName>
    <definedName name="xa" localSheetId="4">OFFSET(YAXIS,0,-1)</definedName>
    <definedName name="xa" localSheetId="13">OFFSET(YAXIS,0,-1)</definedName>
    <definedName name="xa" localSheetId="15">OFFSET(YAXIS,0,-1)</definedName>
    <definedName name="xa" localSheetId="25">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3">OFFSET(YAXIS,0,-1)</definedName>
    <definedName name="xaxIS" localSheetId="4">OFFSET(YAXIS,0,-1)</definedName>
    <definedName name="xaxIS" localSheetId="13">OFFSET(YAXIS,0,-1)</definedName>
    <definedName name="xaxIS" localSheetId="15">OFFSET(YAXIS,0,-1)</definedName>
    <definedName name="xaxIS" localSheetId="25">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OFFSET(YAXIS,0,-1)</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25"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5">#REF!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5"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5"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5"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5"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5"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hidden="1">#REF!</definedName>
    <definedName name="XRefColumnsCount" hidden="1">1</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hidden="1">#REF!</definedName>
    <definedName name="XRefCopyRangeCount" hidden="1">1</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5"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hidden="1">#REF!</definedName>
    <definedName name="XRefPasteRangeCount" hidden="1">3</definedName>
    <definedName name="xsTYPE">"tbl"</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5">#REF!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5">#REF!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#REF!</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5">'[8]misc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'[8]misc tables'!$B$20:$B$21</definedName>
    <definedName name="yield_curves">[5]Inputs!$B$28</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5">#REF!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5">#REF!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5">#REF!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#REF!</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5">#REF!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5">#REF!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5">#REF!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5">#REF!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5">#REF!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5">#REF!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5">#REF!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5">#REF!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5">#REF!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5">#REF!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5">#REF!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5">#REF!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5">#REF!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5">#REF!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5">#REF!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5">#REF!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5">#REF!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5">#REF!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#REF!</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3" hidden="1">{"SourcesUses",#N/A,TRUE,"CFMODEL";"TransOverview",#N/A,TRUE,"CFMODEL"}</definedName>
    <definedName name="zzzzzzzzzz" localSheetId="4" hidden="1">{"SourcesUses",#N/A,TRUE,"CFMODEL";"TransOverview",#N/A,TRUE,"CFMODEL"}</definedName>
    <definedName name="zzzzzzzzzz" localSheetId="15" hidden="1">{"SourcesUses",#N/A,TRUE,"CFMODEL";"TransOverview",#N/A,TRUE,"CFMODEL"}</definedName>
    <definedName name="zzzzzzzzzz" localSheetId="25"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3" hidden="1">{"SourcesUses",#N/A,TRUE,"CFMODEL";"TransOverview",#N/A,TRUE,"CFMODEL"}</definedName>
    <definedName name="zzzzzzzzzzzzzzzzz" localSheetId="4" hidden="1">{"SourcesUses",#N/A,TRUE,"CFMODEL";"TransOverview",#N/A,TRUE,"CFMODEL"}</definedName>
    <definedName name="zzzzzzzzzzzzzzzzz" localSheetId="15" hidden="1">{"SourcesUses",#N/A,TRUE,"CFMODEL";"TransOverview",#N/A,TRUE,"CFMODEL"}</definedName>
    <definedName name="zzzzzzzzzzzzzzzzz" localSheetId="25"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 hidden="1">{"SourcesUses",#N/A,TRUE,"CFMODEL";"TransOverview",#N/A,TRUE,"CFMODEL"}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3" hidden="1">{"Income Statement",#N/A,FALSE,"CFMODEL";"Balance Sheet",#N/A,FALSE,"CFMODEL"}</definedName>
    <definedName name="zzzzzzzzzzzzzzzzzzzzzzzzz" localSheetId="4" hidden="1">{"Income Statement",#N/A,FALSE,"CFMODEL";"Balance Sheet",#N/A,FALSE,"CFMODEL"}</definedName>
    <definedName name="zzzzzzzzzzzzzzzzzzzzzzzzz" localSheetId="15" hidden="1">{"Income Statement",#N/A,FALSE,"CFMODEL";"Balance Sheet",#N/A,FALSE,"CFMODEL"}</definedName>
    <definedName name="zzzzzzzzzzzzzzzzzzzzzzzzz" localSheetId="25"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 hidden="1">{"Income Statement",#N/A,FALSE,"CFMODEL";"Balance Sheet",#N/A,FALSE,"CFMODEL"}</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3" hidden="1">{"SourcesUses",#N/A,TRUE,"FundsFlow";"TransOverview",#N/A,TRUE,"FundsFlow"}</definedName>
    <definedName name="zzzzzzzzzzzzzzzzzzzzzzzzzzz" localSheetId="4" hidden="1">{"SourcesUses",#N/A,TRUE,"FundsFlow";"TransOverview",#N/A,TRUE,"FundsFlow"}</definedName>
    <definedName name="zzzzzzzzzzzzzzzzzzzzzzzzzzz" localSheetId="15" hidden="1">{"SourcesUses",#N/A,TRUE,"FundsFlow";"TransOverview",#N/A,TRUE,"FundsFlow"}</definedName>
    <definedName name="zzzzzzzzzzzzzzzzzzzzzzzzzzz" localSheetId="25"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 hidden="1">{"SourcesUses",#N/A,TRUE,"FundsFlow";"TransOverview",#N/A,TRUE,"FundsFlow"}</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3" hidden="1">{"SourcesUses",#N/A,TRUE,"CFMODEL";"TransOverview",#N/A,TRUE,"CFMODEL"}</definedName>
    <definedName name="zzzzzzzzzzzzzzzzzzzzzzzzzzzzz" localSheetId="4" hidden="1">{"SourcesUses",#N/A,TRUE,"CFMODEL";"TransOverview",#N/A,TRUE,"CFMODEL"}</definedName>
    <definedName name="zzzzzzzzzzzzzzzzzzzzzzzzzzzzz" localSheetId="15" hidden="1">{"SourcesUses",#N/A,TRUE,"CFMODEL";"TransOverview",#N/A,TRUE,"CFMODEL"}</definedName>
    <definedName name="zzzzzzzzzzzzzzzzzzzzzzzzzzzzz" localSheetId="25"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2" i="8" l="1"/>
  <c r="J20" i="8"/>
  <c r="G20" i="8"/>
  <c r="K21" i="8"/>
  <c r="B17" i="89"/>
  <c r="B12" i="106"/>
  <c r="D7" i="89" l="1"/>
  <c r="K13" i="70"/>
  <c r="L12" i="70"/>
  <c r="K12" i="70"/>
  <c r="L8" i="8"/>
  <c r="O8" i="8" s="1"/>
  <c r="K8" i="8"/>
  <c r="N8" i="8" s="1"/>
  <c r="J8" i="8"/>
  <c r="G8" i="8"/>
  <c r="D8" i="8"/>
  <c r="D6" i="89"/>
  <c r="V8" i="86"/>
  <c r="C16" i="53"/>
  <c r="B16" i="53"/>
  <c r="C12" i="67"/>
  <c r="D12" i="67"/>
  <c r="P12" i="67" s="1"/>
  <c r="E12" i="67"/>
  <c r="F12" i="67"/>
  <c r="G12" i="67"/>
  <c r="H12" i="67"/>
  <c r="I12" i="67"/>
  <c r="J12" i="67"/>
  <c r="K12" i="67"/>
  <c r="N12" i="67" s="1"/>
  <c r="L12" i="67"/>
  <c r="O12" i="67" s="1"/>
  <c r="M12" i="67"/>
  <c r="B12" i="67"/>
  <c r="N22" i="8"/>
  <c r="O22" i="8"/>
  <c r="J22" i="8"/>
  <c r="G22" i="8"/>
  <c r="I19" i="53"/>
  <c r="H19" i="53"/>
  <c r="H30" i="53" s="1"/>
  <c r="N57" i="7"/>
  <c r="F46" i="21"/>
  <c r="G46" i="21"/>
  <c r="E46" i="21"/>
  <c r="D53" i="107"/>
  <c r="L14" i="8"/>
  <c r="K14" i="8"/>
  <c r="B10" i="67"/>
  <c r="D10" i="67"/>
  <c r="C10" i="67"/>
  <c r="E44" i="110"/>
  <c r="M8" i="8" l="1"/>
  <c r="P8" i="8" s="1"/>
  <c r="C14" i="96"/>
  <c r="E14" i="96"/>
  <c r="F14" i="96"/>
  <c r="G14" i="96"/>
  <c r="H14" i="96"/>
  <c r="I14" i="96"/>
  <c r="J14" i="96"/>
  <c r="C15" i="96"/>
  <c r="D15" i="96"/>
  <c r="E15" i="96"/>
  <c r="F15" i="96"/>
  <c r="H15" i="96"/>
  <c r="I15" i="96"/>
  <c r="J15" i="96"/>
  <c r="K15" i="96"/>
  <c r="L15" i="96"/>
  <c r="M15" i="96"/>
  <c r="C16" i="96"/>
  <c r="E16" i="96"/>
  <c r="F16" i="96"/>
  <c r="H16" i="96"/>
  <c r="I16" i="96"/>
  <c r="B16" i="96"/>
  <c r="B15" i="96"/>
  <c r="B14" i="96"/>
  <c r="C11" i="96"/>
  <c r="D11" i="96"/>
  <c r="E11" i="96"/>
  <c r="F11" i="96"/>
  <c r="H11" i="96"/>
  <c r="I11" i="96"/>
  <c r="B11" i="96"/>
  <c r="C9" i="96"/>
  <c r="E9" i="96"/>
  <c r="F9" i="96"/>
  <c r="H9" i="96"/>
  <c r="I9" i="96"/>
  <c r="B9" i="96"/>
  <c r="H7" i="96"/>
  <c r="K10" i="53"/>
  <c r="E82" i="21"/>
  <c r="F82" i="21"/>
  <c r="G53" i="88"/>
  <c r="J53" i="88" s="1"/>
  <c r="G7" i="88"/>
  <c r="J7" i="88" s="1"/>
  <c r="G8" i="88"/>
  <c r="G9" i="88"/>
  <c r="G10" i="88"/>
  <c r="J10" i="88" s="1"/>
  <c r="G11" i="88"/>
  <c r="J11" i="88" s="1"/>
  <c r="G12" i="88"/>
  <c r="G13" i="88"/>
  <c r="G14" i="88"/>
  <c r="G15" i="88"/>
  <c r="J15" i="88" s="1"/>
  <c r="G16" i="88"/>
  <c r="G17" i="88"/>
  <c r="J17" i="88" s="1"/>
  <c r="G18" i="88"/>
  <c r="G19" i="88"/>
  <c r="J19" i="88" s="1"/>
  <c r="G20" i="88"/>
  <c r="G21" i="88"/>
  <c r="J21" i="88" s="1"/>
  <c r="G22" i="88"/>
  <c r="G23" i="88"/>
  <c r="J23" i="88" s="1"/>
  <c r="G24" i="88"/>
  <c r="G25" i="88"/>
  <c r="G26" i="88"/>
  <c r="J26" i="88" s="1"/>
  <c r="G27" i="88"/>
  <c r="J27" i="88" s="1"/>
  <c r="G28" i="88"/>
  <c r="G29" i="88"/>
  <c r="G30" i="88"/>
  <c r="G31" i="88"/>
  <c r="J31" i="88" s="1"/>
  <c r="G32" i="88"/>
  <c r="G33" i="88"/>
  <c r="G34" i="88"/>
  <c r="G35" i="88"/>
  <c r="J35" i="88" s="1"/>
  <c r="G36" i="88"/>
  <c r="J36" i="88" s="1"/>
  <c r="G37" i="88"/>
  <c r="J37" i="88" s="1"/>
  <c r="G38" i="88"/>
  <c r="G39" i="88"/>
  <c r="J39" i="88" s="1"/>
  <c r="G40" i="88"/>
  <c r="J40" i="88" s="1"/>
  <c r="G41" i="88"/>
  <c r="G42" i="88"/>
  <c r="J42" i="88" s="1"/>
  <c r="G43" i="88"/>
  <c r="J43" i="88" s="1"/>
  <c r="G44" i="88"/>
  <c r="J44" i="88" s="1"/>
  <c r="G45" i="88"/>
  <c r="G46" i="88"/>
  <c r="G47" i="88"/>
  <c r="J47" i="88" s="1"/>
  <c r="G48" i="88"/>
  <c r="J48" i="88" s="1"/>
  <c r="G49" i="88"/>
  <c r="J49" i="88" s="1"/>
  <c r="G50" i="88"/>
  <c r="G51" i="88"/>
  <c r="J51" i="88" s="1"/>
  <c r="G52" i="88"/>
  <c r="J52" i="88" s="1"/>
  <c r="G6" i="88"/>
  <c r="D7" i="88"/>
  <c r="D8" i="88"/>
  <c r="D9" i="88"/>
  <c r="D54" i="88" s="1"/>
  <c r="D10" i="88"/>
  <c r="D11" i="88"/>
  <c r="D12" i="88"/>
  <c r="D13" i="88"/>
  <c r="D14" i="88"/>
  <c r="D15" i="88"/>
  <c r="D16" i="88"/>
  <c r="D17" i="88"/>
  <c r="D18" i="88"/>
  <c r="D19" i="88"/>
  <c r="D20" i="88"/>
  <c r="D21" i="88"/>
  <c r="D22" i="88"/>
  <c r="D23" i="88"/>
  <c r="D24" i="88"/>
  <c r="D25" i="88"/>
  <c r="D26" i="88"/>
  <c r="D27" i="88"/>
  <c r="D28" i="88"/>
  <c r="D29" i="88"/>
  <c r="D30" i="88"/>
  <c r="D31" i="88"/>
  <c r="D32" i="88"/>
  <c r="D33" i="88"/>
  <c r="D34" i="88"/>
  <c r="D35" i="88"/>
  <c r="D36" i="88"/>
  <c r="D37" i="88"/>
  <c r="D38" i="88"/>
  <c r="D39" i="88"/>
  <c r="D40" i="88"/>
  <c r="D41" i="88"/>
  <c r="D42" i="88"/>
  <c r="D43" i="88"/>
  <c r="D44" i="88"/>
  <c r="D45" i="88"/>
  <c r="D46" i="88"/>
  <c r="D47" i="88"/>
  <c r="D48" i="88"/>
  <c r="D49" i="88"/>
  <c r="D50" i="88"/>
  <c r="D51" i="88"/>
  <c r="D52" i="88"/>
  <c r="D53" i="88"/>
  <c r="J9" i="88"/>
  <c r="D6" i="88"/>
  <c r="I7" i="88"/>
  <c r="H8" i="88"/>
  <c r="I8" i="88"/>
  <c r="J8" i="88"/>
  <c r="H9" i="88"/>
  <c r="I9" i="88"/>
  <c r="H10" i="88"/>
  <c r="I10" i="88"/>
  <c r="H11" i="88"/>
  <c r="I11" i="88"/>
  <c r="H12" i="88"/>
  <c r="I12" i="88"/>
  <c r="J12" i="88"/>
  <c r="H13" i="88"/>
  <c r="I13" i="88"/>
  <c r="H14" i="88"/>
  <c r="I14" i="88"/>
  <c r="H15" i="88"/>
  <c r="I15" i="88"/>
  <c r="I16" i="88"/>
  <c r="J16" i="88"/>
  <c r="H17" i="88"/>
  <c r="I17" i="88"/>
  <c r="H18" i="88"/>
  <c r="I18" i="88"/>
  <c r="I19" i="88"/>
  <c r="I20" i="88"/>
  <c r="J20" i="88"/>
  <c r="H21" i="88"/>
  <c r="I21" i="88"/>
  <c r="H22" i="88"/>
  <c r="H23" i="88"/>
  <c r="I23" i="88"/>
  <c r="H24" i="88"/>
  <c r="I24" i="88"/>
  <c r="J24" i="88"/>
  <c r="H25" i="88"/>
  <c r="I25" i="88"/>
  <c r="H26" i="88"/>
  <c r="I26" i="88"/>
  <c r="H27" i="88"/>
  <c r="I27" i="88"/>
  <c r="H28" i="88"/>
  <c r="I28" i="88"/>
  <c r="J28" i="88"/>
  <c r="H29" i="88"/>
  <c r="I29" i="88"/>
  <c r="H30" i="88"/>
  <c r="I30" i="88"/>
  <c r="H31" i="88"/>
  <c r="H32" i="88"/>
  <c r="I32" i="88"/>
  <c r="J32" i="88"/>
  <c r="H34" i="88"/>
  <c r="H35" i="88"/>
  <c r="I35" i="88"/>
  <c r="H36" i="88"/>
  <c r="I36" i="88"/>
  <c r="H37" i="88"/>
  <c r="H38" i="88"/>
  <c r="I38" i="88"/>
  <c r="H39" i="88"/>
  <c r="I39" i="88"/>
  <c r="H40" i="88"/>
  <c r="I40" i="88"/>
  <c r="H41" i="88"/>
  <c r="I41" i="88"/>
  <c r="H42" i="88"/>
  <c r="I42" i="88"/>
  <c r="I43" i="88"/>
  <c r="H44" i="88"/>
  <c r="H45" i="88"/>
  <c r="I45" i="88"/>
  <c r="H46" i="88"/>
  <c r="I46" i="88"/>
  <c r="H47" i="88"/>
  <c r="I47" i="88"/>
  <c r="H48" i="88"/>
  <c r="I48" i="88"/>
  <c r="I49" i="88"/>
  <c r="H50" i="88"/>
  <c r="I50" i="88"/>
  <c r="I51" i="88"/>
  <c r="H52" i="88"/>
  <c r="I52" i="88"/>
  <c r="H53" i="88"/>
  <c r="I53" i="88"/>
  <c r="I6" i="88"/>
  <c r="O19" i="8"/>
  <c r="N19" i="8"/>
  <c r="O18" i="8"/>
  <c r="N18" i="8"/>
  <c r="O17" i="8"/>
  <c r="N17" i="8"/>
  <c r="O16" i="8"/>
  <c r="N16" i="8"/>
  <c r="O15" i="8"/>
  <c r="N15" i="8"/>
  <c r="O14" i="8"/>
  <c r="N14" i="8"/>
  <c r="L7" i="8"/>
  <c r="O7" i="8" s="1"/>
  <c r="L10" i="8"/>
  <c r="K7" i="8"/>
  <c r="N7" i="8" s="1"/>
  <c r="L21" i="8"/>
  <c r="M21" i="8" s="1"/>
  <c r="P21" i="8" s="1"/>
  <c r="O20" i="8"/>
  <c r="N20" i="8"/>
  <c r="I10" i="8"/>
  <c r="H10" i="8"/>
  <c r="F10" i="8"/>
  <c r="E10" i="8"/>
  <c r="M19" i="8"/>
  <c r="M18" i="8"/>
  <c r="P18" i="8" s="1"/>
  <c r="M17" i="8"/>
  <c r="M16" i="8"/>
  <c r="P16" i="8" s="1"/>
  <c r="M15" i="8"/>
  <c r="K55" i="107"/>
  <c r="M54" i="107"/>
  <c r="L54" i="107"/>
  <c r="K54" i="107"/>
  <c r="L53" i="107"/>
  <c r="L14" i="96" s="1"/>
  <c r="K53" i="107"/>
  <c r="K14" i="96" s="1"/>
  <c r="L22" i="107"/>
  <c r="L11" i="96" s="1"/>
  <c r="K22" i="107"/>
  <c r="K11" i="96" s="1"/>
  <c r="L10" i="107"/>
  <c r="L16" i="96" s="1"/>
  <c r="K10" i="107"/>
  <c r="K16" i="96" s="1"/>
  <c r="L8" i="107"/>
  <c r="L9" i="96" s="1"/>
  <c r="K8" i="107"/>
  <c r="K9" i="96" s="1"/>
  <c r="J10" i="107"/>
  <c r="J16" i="96" s="1"/>
  <c r="J9" i="107"/>
  <c r="I11" i="107"/>
  <c r="H11" i="107"/>
  <c r="F19" i="53"/>
  <c r="C19" i="53"/>
  <c r="B19" i="53"/>
  <c r="E19" i="53"/>
  <c r="J18" i="53"/>
  <c r="G18" i="53"/>
  <c r="D18" i="53"/>
  <c r="M14" i="8"/>
  <c r="P14" i="8" s="1"/>
  <c r="M20" i="8"/>
  <c r="J8" i="107"/>
  <c r="J9" i="96" s="1"/>
  <c r="D7" i="74"/>
  <c r="D8" i="74"/>
  <c r="D9" i="74"/>
  <c r="D10" i="74"/>
  <c r="D11" i="74"/>
  <c r="D12" i="74"/>
  <c r="D13" i="74"/>
  <c r="D14" i="74"/>
  <c r="D15" i="74"/>
  <c r="D16" i="74"/>
  <c r="D17" i="74"/>
  <c r="D18" i="74"/>
  <c r="D19"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2" i="74"/>
  <c r="D53" i="74"/>
  <c r="D6" i="74"/>
  <c r="D22" i="8"/>
  <c r="P22" i="8" s="1"/>
  <c r="C21" i="67"/>
  <c r="D21" i="67"/>
  <c r="E21" i="67"/>
  <c r="F21" i="67"/>
  <c r="G21" i="67"/>
  <c r="H21" i="67"/>
  <c r="I21" i="67"/>
  <c r="K21" i="67"/>
  <c r="N21" i="67" s="1"/>
  <c r="L21" i="67"/>
  <c r="O21" i="67" s="1"/>
  <c r="B21" i="67"/>
  <c r="P17" i="67"/>
  <c r="P18" i="67"/>
  <c r="P19" i="67"/>
  <c r="O17" i="67"/>
  <c r="O18" i="67"/>
  <c r="O19" i="67"/>
  <c r="O16" i="67"/>
  <c r="N17" i="67"/>
  <c r="N18" i="67"/>
  <c r="N19" i="67"/>
  <c r="N16" i="67"/>
  <c r="M17" i="67"/>
  <c r="M18" i="67"/>
  <c r="M19" i="67"/>
  <c r="M16" i="67"/>
  <c r="J17" i="67"/>
  <c r="J18" i="67"/>
  <c r="J19" i="67"/>
  <c r="J16" i="67"/>
  <c r="J21" i="67" s="1"/>
  <c r="G17" i="67"/>
  <c r="G18" i="67"/>
  <c r="G19" i="67"/>
  <c r="G16" i="67"/>
  <c r="D17" i="67"/>
  <c r="D18" i="67"/>
  <c r="D19" i="67"/>
  <c r="D16" i="67"/>
  <c r="O21" i="7"/>
  <c r="P21" i="7"/>
  <c r="C31" i="70"/>
  <c r="B31" i="70"/>
  <c r="D61" i="42"/>
  <c r="E61" i="42"/>
  <c r="F61" i="42"/>
  <c r="G61" i="42"/>
  <c r="H61" i="42"/>
  <c r="C61" i="42"/>
  <c r="D22" i="53"/>
  <c r="D23" i="53"/>
  <c r="D24" i="53"/>
  <c r="D25" i="53"/>
  <c r="D26" i="53"/>
  <c r="D27" i="53"/>
  <c r="D28" i="53"/>
  <c r="D21" i="53"/>
  <c r="D34" i="107"/>
  <c r="G34" i="107"/>
  <c r="J34" i="107"/>
  <c r="D23" i="107"/>
  <c r="G23" i="107"/>
  <c r="J23" i="107"/>
  <c r="L25" i="53"/>
  <c r="K25" i="53"/>
  <c r="L17" i="53"/>
  <c r="K17" i="53"/>
  <c r="L16" i="53"/>
  <c r="K16" i="53"/>
  <c r="L15" i="53"/>
  <c r="K15" i="53"/>
  <c r="L14" i="53"/>
  <c r="K14" i="53"/>
  <c r="K13" i="53"/>
  <c r="K12" i="53"/>
  <c r="L10" i="53"/>
  <c r="L9" i="53"/>
  <c r="K9" i="53"/>
  <c r="L8" i="53"/>
  <c r="K8" i="53"/>
  <c r="K7" i="53"/>
  <c r="P44" i="110"/>
  <c r="O44" i="110"/>
  <c r="N44" i="110"/>
  <c r="M44" i="110"/>
  <c r="Q41" i="110"/>
  <c r="Q39" i="110"/>
  <c r="Q35" i="110"/>
  <c r="Q34" i="110"/>
  <c r="Q31" i="110"/>
  <c r="Q29" i="110"/>
  <c r="Q25" i="110"/>
  <c r="Q24" i="110"/>
  <c r="Q20" i="110"/>
  <c r="Q19" i="110"/>
  <c r="Q15" i="110"/>
  <c r="Q14" i="110"/>
  <c r="Q10" i="110"/>
  <c r="Q9" i="110"/>
  <c r="G44" i="110"/>
  <c r="H41" i="110"/>
  <c r="F44" i="110"/>
  <c r="D44" i="110"/>
  <c r="H42" i="110"/>
  <c r="H38" i="110"/>
  <c r="H36" i="110"/>
  <c r="H33" i="110"/>
  <c r="H32" i="110"/>
  <c r="H28" i="110"/>
  <c r="H26" i="110"/>
  <c r="H23" i="110"/>
  <c r="H22" i="110"/>
  <c r="H18" i="110"/>
  <c r="H16" i="110"/>
  <c r="H13" i="110"/>
  <c r="H11" i="110"/>
  <c r="I55" i="107"/>
  <c r="H55" i="107"/>
  <c r="F55" i="107"/>
  <c r="E55" i="107"/>
  <c r="C55" i="107"/>
  <c r="L55" i="107" s="1"/>
  <c r="B55" i="107"/>
  <c r="J54" i="107"/>
  <c r="G54" i="107"/>
  <c r="G15" i="96" s="1"/>
  <c r="D54" i="107"/>
  <c r="J53" i="107"/>
  <c r="G53" i="107"/>
  <c r="M53" i="107"/>
  <c r="M14" i="96" s="1"/>
  <c r="I45" i="107"/>
  <c r="H45" i="107"/>
  <c r="F45" i="107"/>
  <c r="E45" i="107"/>
  <c r="C45" i="107"/>
  <c r="B45" i="107"/>
  <c r="J44" i="107"/>
  <c r="G44" i="107"/>
  <c r="D44" i="107"/>
  <c r="J43" i="107"/>
  <c r="G43" i="107"/>
  <c r="D43" i="107"/>
  <c r="I35" i="107"/>
  <c r="H35" i="107"/>
  <c r="F35" i="107"/>
  <c r="E35" i="107"/>
  <c r="C35" i="107"/>
  <c r="B35" i="107"/>
  <c r="J33" i="107"/>
  <c r="G33" i="107"/>
  <c r="D33" i="107"/>
  <c r="I24" i="107"/>
  <c r="L24" i="107" s="1"/>
  <c r="H24" i="107"/>
  <c r="K24" i="107" s="1"/>
  <c r="F24" i="107"/>
  <c r="E24" i="107"/>
  <c r="C24" i="107"/>
  <c r="B24" i="107"/>
  <c r="J22" i="107"/>
  <c r="J11" i="96" s="1"/>
  <c r="M22" i="107"/>
  <c r="M11" i="96" s="1"/>
  <c r="G22" i="107"/>
  <c r="G11" i="96" s="1"/>
  <c r="D22" i="107"/>
  <c r="P44" i="108"/>
  <c r="O44" i="108"/>
  <c r="N44" i="108"/>
  <c r="M44" i="108"/>
  <c r="J18" i="8"/>
  <c r="G18" i="8"/>
  <c r="D18" i="8"/>
  <c r="J17" i="8"/>
  <c r="G17" i="8"/>
  <c r="D17" i="8"/>
  <c r="J16" i="8"/>
  <c r="G16" i="8"/>
  <c r="D16" i="8"/>
  <c r="J15" i="8"/>
  <c r="G15" i="8"/>
  <c r="D15" i="8"/>
  <c r="J14" i="8"/>
  <c r="G14" i="8"/>
  <c r="D14" i="8"/>
  <c r="D25" i="8" s="1"/>
  <c r="Q84" i="7"/>
  <c r="P84" i="7"/>
  <c r="O84" i="7"/>
  <c r="N84" i="7"/>
  <c r="M84" i="7"/>
  <c r="L84" i="7"/>
  <c r="K84" i="7"/>
  <c r="J84" i="7"/>
  <c r="I84" i="7"/>
  <c r="H84" i="7"/>
  <c r="G84" i="7"/>
  <c r="F84" i="7"/>
  <c r="E84" i="7"/>
  <c r="D84" i="7"/>
  <c r="C84" i="7"/>
  <c r="B84" i="7"/>
  <c r="F90" i="21"/>
  <c r="G90" i="21" s="1"/>
  <c r="G44" i="108"/>
  <c r="H41" i="108"/>
  <c r="F44" i="108"/>
  <c r="E44" i="108"/>
  <c r="D44" i="108"/>
  <c r="F11" i="107"/>
  <c r="E11" i="107"/>
  <c r="C11" i="107"/>
  <c r="L11" i="107" s="1"/>
  <c r="B11" i="107"/>
  <c r="K11" i="107" s="1"/>
  <c r="G10" i="107"/>
  <c r="G16" i="96" s="1"/>
  <c r="D10" i="107"/>
  <c r="D16" i="96" s="1"/>
  <c r="M10" i="107"/>
  <c r="M16" i="96" s="1"/>
  <c r="G9" i="107"/>
  <c r="D9" i="107"/>
  <c r="G8" i="107"/>
  <c r="G9" i="96" s="1"/>
  <c r="D8" i="107"/>
  <c r="D11" i="107" s="1"/>
  <c r="J7" i="107"/>
  <c r="G7" i="107"/>
  <c r="D7" i="107"/>
  <c r="D24" i="107"/>
  <c r="J11" i="107"/>
  <c r="M8" i="107"/>
  <c r="M9" i="96" s="1"/>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24" i="107"/>
  <c r="J35" i="107"/>
  <c r="J55" i="107"/>
  <c r="G45" i="107"/>
  <c r="G55" i="107"/>
  <c r="G24" i="107"/>
  <c r="G35" i="107"/>
  <c r="J45"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G11" i="107"/>
  <c r="M24" i="107"/>
  <c r="D75" i="42"/>
  <c r="C75" i="42"/>
  <c r="B75" i="42"/>
  <c r="F17" i="89"/>
  <c r="E17" i="89"/>
  <c r="C17" i="89"/>
  <c r="D17" i="89"/>
  <c r="H17" i="89"/>
  <c r="F54" i="88"/>
  <c r="E54" i="88"/>
  <c r="C54" i="88"/>
  <c r="B54" i="88"/>
  <c r="H6" i="88"/>
  <c r="G39" i="87"/>
  <c r="F39" i="87"/>
  <c r="E39" i="87"/>
  <c r="C39" i="87"/>
  <c r="B39" i="87"/>
  <c r="D39" i="87" s="1"/>
  <c r="G17" i="87"/>
  <c r="F17" i="87"/>
  <c r="E17" i="87"/>
  <c r="C17" i="87"/>
  <c r="H17" i="87" s="1"/>
  <c r="B17" i="87"/>
  <c r="X19" i="86"/>
  <c r="W19" i="86"/>
  <c r="Y19" i="86"/>
  <c r="V19" i="86"/>
  <c r="U19" i="86"/>
  <c r="T19" i="86"/>
  <c r="S19" i="86"/>
  <c r="R19" i="86"/>
  <c r="Q19" i="86"/>
  <c r="P19" i="86"/>
  <c r="O19" i="86"/>
  <c r="N19" i="86"/>
  <c r="M19" i="86"/>
  <c r="L19" i="86"/>
  <c r="K19" i="86"/>
  <c r="J19" i="86"/>
  <c r="I19" i="86"/>
  <c r="H19" i="86"/>
  <c r="G19" i="86"/>
  <c r="F19" i="86"/>
  <c r="E19" i="86"/>
  <c r="D19" i="86"/>
  <c r="C19" i="86"/>
  <c r="B19" i="86"/>
  <c r="E18" i="85"/>
  <c r="D16" i="85"/>
  <c r="E16" i="85" s="1"/>
  <c r="C16" i="85"/>
  <c r="C20" i="85" s="1"/>
  <c r="B16" i="85"/>
  <c r="B20" i="85"/>
  <c r="E13" i="85"/>
  <c r="E12" i="85"/>
  <c r="E8" i="85"/>
  <c r="E7" i="85"/>
  <c r="E6" i="85"/>
  <c r="G17" i="89"/>
  <c r="G11" i="70"/>
  <c r="J11" i="70"/>
  <c r="G10" i="70"/>
  <c r="J13" i="70"/>
  <c r="J28" i="53"/>
  <c r="J27" i="53"/>
  <c r="J26" i="53"/>
  <c r="J25" i="53"/>
  <c r="J24" i="53"/>
  <c r="J23" i="53"/>
  <c r="J22" i="53"/>
  <c r="J21" i="53"/>
  <c r="J17" i="53"/>
  <c r="G17" i="53"/>
  <c r="D17" i="53"/>
  <c r="M17" i="53"/>
  <c r="D54" i="74"/>
  <c r="C54" i="74"/>
  <c r="B54" i="74"/>
  <c r="I29" i="70"/>
  <c r="H29" i="70"/>
  <c r="F29" i="70"/>
  <c r="E29" i="70"/>
  <c r="L19" i="70"/>
  <c r="J19" i="70"/>
  <c r="G19" i="70"/>
  <c r="K19" i="70"/>
  <c r="I17" i="70"/>
  <c r="I21" i="70" s="1"/>
  <c r="L21" i="70" s="1"/>
  <c r="H17" i="70"/>
  <c r="K17" i="70" s="1"/>
  <c r="F17" i="70"/>
  <c r="F21" i="70" s="1"/>
  <c r="E17" i="70"/>
  <c r="E21" i="70" s="1"/>
  <c r="L15" i="70"/>
  <c r="K15" i="70"/>
  <c r="J15" i="70"/>
  <c r="M15" i="70" s="1"/>
  <c r="G15" i="70"/>
  <c r="L14" i="70"/>
  <c r="K14" i="70"/>
  <c r="J14" i="70"/>
  <c r="M14" i="70" s="1"/>
  <c r="G14" i="70"/>
  <c r="L13" i="70"/>
  <c r="G13" i="70"/>
  <c r="J12" i="70"/>
  <c r="M12" i="70" s="1"/>
  <c r="G12" i="70"/>
  <c r="L10" i="70"/>
  <c r="K10" i="70"/>
  <c r="J10" i="70"/>
  <c r="L9" i="70"/>
  <c r="K9" i="70"/>
  <c r="J9" i="70"/>
  <c r="G9" i="70"/>
  <c r="L8" i="70"/>
  <c r="K8" i="70"/>
  <c r="J8" i="70"/>
  <c r="M8" i="70" s="1"/>
  <c r="G8" i="70"/>
  <c r="L7" i="70"/>
  <c r="K7" i="70"/>
  <c r="J7" i="70"/>
  <c r="G7" i="70"/>
  <c r="L6" i="70"/>
  <c r="K6" i="70"/>
  <c r="J6" i="70"/>
  <c r="M6" i="70" s="1"/>
  <c r="G6" i="70"/>
  <c r="M7" i="70"/>
  <c r="J29" i="70"/>
  <c r="M9" i="70"/>
  <c r="G29" i="70"/>
  <c r="M10" i="70"/>
  <c r="M13" i="70"/>
  <c r="M19" i="70"/>
  <c r="G22" i="53"/>
  <c r="L21" i="53"/>
  <c r="K21" i="53"/>
  <c r="J33" i="53"/>
  <c r="Q53" i="7"/>
  <c r="Q54" i="7"/>
  <c r="Q55" i="7"/>
  <c r="Q56" i="7"/>
  <c r="Q57" i="7"/>
  <c r="Q58" i="7"/>
  <c r="Q59" i="7"/>
  <c r="Q60" i="7"/>
  <c r="Q61" i="7"/>
  <c r="Q62" i="7"/>
  <c r="Q63" i="7"/>
  <c r="P53" i="7"/>
  <c r="P54" i="7"/>
  <c r="P55" i="7"/>
  <c r="P56" i="7"/>
  <c r="P57" i="7"/>
  <c r="P58" i="7"/>
  <c r="P59" i="7"/>
  <c r="P60" i="7"/>
  <c r="P61" i="7"/>
  <c r="P62" i="7"/>
  <c r="P63" i="7"/>
  <c r="O53" i="7"/>
  <c r="O54" i="7"/>
  <c r="O55" i="7"/>
  <c r="O56" i="7"/>
  <c r="O57" i="7"/>
  <c r="O58" i="7"/>
  <c r="O59" i="7"/>
  <c r="O60" i="7"/>
  <c r="O61" i="7"/>
  <c r="O62" i="7"/>
  <c r="O63" i="7"/>
  <c r="N53" i="7"/>
  <c r="N54" i="7"/>
  <c r="N55" i="7"/>
  <c r="N64" i="7" s="1"/>
  <c r="N56" i="7"/>
  <c r="N58" i="7"/>
  <c r="N59" i="7"/>
  <c r="N60" i="7"/>
  <c r="N61" i="7"/>
  <c r="N62" i="7"/>
  <c r="N63" i="7"/>
  <c r="I25" i="8"/>
  <c r="H25" i="8"/>
  <c r="F25" i="8"/>
  <c r="E25" i="8"/>
  <c r="C25" i="8"/>
  <c r="B25" i="8"/>
  <c r="J21" i="8"/>
  <c r="G21" i="8"/>
  <c r="D21" i="8"/>
  <c r="D20" i="8"/>
  <c r="J19" i="8"/>
  <c r="G19" i="8"/>
  <c r="D19" i="8"/>
  <c r="C10" i="8"/>
  <c r="O10" i="8" s="1"/>
  <c r="B10" i="8"/>
  <c r="J7" i="8"/>
  <c r="J10" i="8" s="1"/>
  <c r="G7" i="8"/>
  <c r="G10" i="8" s="1"/>
  <c r="D10" i="8"/>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1" i="7"/>
  <c r="L21" i="7"/>
  <c r="K21" i="7"/>
  <c r="J21" i="7"/>
  <c r="I21" i="7"/>
  <c r="H21" i="7"/>
  <c r="G21" i="7"/>
  <c r="F21" i="7"/>
  <c r="E21" i="7"/>
  <c r="D21" i="7"/>
  <c r="C21" i="7"/>
  <c r="B21" i="7"/>
  <c r="F10" i="21"/>
  <c r="E10" i="21"/>
  <c r="C10" i="21"/>
  <c r="B10" i="21"/>
  <c r="D10" i="21" s="1"/>
  <c r="G9" i="21"/>
  <c r="G8" i="21"/>
  <c r="B67" i="4"/>
  <c r="B66" i="4"/>
  <c r="B65" i="4"/>
  <c r="B64" i="4"/>
  <c r="B63" i="4"/>
  <c r="B62" i="4"/>
  <c r="B61" i="4"/>
  <c r="B60" i="4"/>
  <c r="G33" i="53"/>
  <c r="J32" i="53"/>
  <c r="G32" i="53"/>
  <c r="L28" i="53"/>
  <c r="K28" i="53"/>
  <c r="G28" i="53"/>
  <c r="M28" i="53"/>
  <c r="L27" i="53"/>
  <c r="K27" i="53"/>
  <c r="G27" i="53"/>
  <c r="M27" i="53"/>
  <c r="L26" i="53"/>
  <c r="K26" i="53"/>
  <c r="G26" i="53"/>
  <c r="M26" i="53"/>
  <c r="G25" i="53"/>
  <c r="L24" i="53"/>
  <c r="K24" i="53"/>
  <c r="G24" i="53"/>
  <c r="M24" i="53"/>
  <c r="L23" i="53"/>
  <c r="K23" i="53"/>
  <c r="G23" i="53"/>
  <c r="M23" i="53"/>
  <c r="G21" i="53"/>
  <c r="M21" i="53"/>
  <c r="I30" i="53"/>
  <c r="J30" i="53" s="1"/>
  <c r="F30" i="53"/>
  <c r="F7" i="96" s="1"/>
  <c r="F18" i="96" s="1"/>
  <c r="E30" i="53"/>
  <c r="E7" i="96" s="1"/>
  <c r="C30" i="53"/>
  <c r="C7" i="96" s="1"/>
  <c r="B30" i="53"/>
  <c r="B7" i="96" s="1"/>
  <c r="J16" i="53"/>
  <c r="G16" i="53"/>
  <c r="D16" i="53"/>
  <c r="M16" i="53" s="1"/>
  <c r="J15" i="53"/>
  <c r="G15" i="53"/>
  <c r="D15" i="53"/>
  <c r="J14" i="53"/>
  <c r="G14" i="53"/>
  <c r="D14" i="53"/>
  <c r="M14" i="53"/>
  <c r="J13" i="53"/>
  <c r="G13" i="53"/>
  <c r="D13" i="53"/>
  <c r="J12" i="53"/>
  <c r="G12" i="53"/>
  <c r="D12" i="53"/>
  <c r="J11" i="53"/>
  <c r="G11" i="53"/>
  <c r="D11" i="53"/>
  <c r="J10" i="53"/>
  <c r="G10" i="53"/>
  <c r="D10" i="53"/>
  <c r="J9" i="53"/>
  <c r="G9" i="53"/>
  <c r="D9" i="53"/>
  <c r="M9" i="53"/>
  <c r="J8" i="53"/>
  <c r="G8" i="53"/>
  <c r="D8" i="53"/>
  <c r="J7" i="53"/>
  <c r="J19" i="53" s="1"/>
  <c r="G7" i="53"/>
  <c r="G19" i="53" s="1"/>
  <c r="D7" i="53"/>
  <c r="M12" i="53"/>
  <c r="M15" i="53"/>
  <c r="M10" i="53"/>
  <c r="M13" i="53"/>
  <c r="M8" i="53"/>
  <c r="M7" i="53"/>
  <c r="D19" i="53"/>
  <c r="M19" i="53" s="1"/>
  <c r="N21" i="7"/>
  <c r="Q21" i="7"/>
  <c r="G82" i="21"/>
  <c r="G30" i="53"/>
  <c r="G7" i="96" s="1"/>
  <c r="K19" i="53"/>
  <c r="L19" i="53"/>
  <c r="G25" i="8" l="1"/>
  <c r="J25" i="8"/>
  <c r="K10" i="8"/>
  <c r="N10" i="8" s="1"/>
  <c r="M7" i="8"/>
  <c r="P17" i="8"/>
  <c r="P20" i="8"/>
  <c r="P19" i="8"/>
  <c r="B18" i="96"/>
  <c r="O64" i="7"/>
  <c r="P64" i="7"/>
  <c r="Q64" i="7"/>
  <c r="J45" i="88"/>
  <c r="J41" i="88"/>
  <c r="J29" i="88"/>
  <c r="J25" i="88"/>
  <c r="J13" i="88"/>
  <c r="G54" i="88"/>
  <c r="J6" i="88"/>
  <c r="H39" i="87"/>
  <c r="M25" i="8"/>
  <c r="P25" i="8" s="1"/>
  <c r="K25" i="8"/>
  <c r="N25" i="8" s="1"/>
  <c r="N21" i="8"/>
  <c r="L25" i="8"/>
  <c r="O25" i="8" s="1"/>
  <c r="O21" i="8"/>
  <c r="P16" i="67"/>
  <c r="M21" i="67"/>
  <c r="P21" i="67" s="1"/>
  <c r="H21" i="70"/>
  <c r="K21" i="70" s="1"/>
  <c r="L17" i="70"/>
  <c r="J17" i="70"/>
  <c r="J21" i="70" s="1"/>
  <c r="M21" i="70" s="1"/>
  <c r="G17" i="70"/>
  <c r="G21" i="70" s="1"/>
  <c r="D20" i="85"/>
  <c r="E20" i="85" s="1"/>
  <c r="M11" i="107"/>
  <c r="M25" i="53"/>
  <c r="G18" i="96"/>
  <c r="D17" i="87"/>
  <c r="L30" i="53"/>
  <c r="L7" i="96" s="1"/>
  <c r="D30" i="53"/>
  <c r="D7" i="96" s="1"/>
  <c r="K30" i="53"/>
  <c r="K7" i="96" s="1"/>
  <c r="J7" i="96"/>
  <c r="J18" i="96" s="1"/>
  <c r="P15" i="8"/>
  <c r="H18" i="96"/>
  <c r="K18" i="96" s="1"/>
  <c r="I7" i="96"/>
  <c r="I18" i="96" s="1"/>
  <c r="D14" i="96"/>
  <c r="D55" i="107"/>
  <c r="M55" i="107" s="1"/>
  <c r="C18" i="96"/>
  <c r="D18" i="96" s="1"/>
  <c r="M18" i="96" s="1"/>
  <c r="D9" i="96"/>
  <c r="E18" i="96"/>
  <c r="G10" i="21"/>
  <c r="J50" i="88"/>
  <c r="J46" i="88"/>
  <c r="J38" i="88"/>
  <c r="J34" i="88"/>
  <c r="J30" i="88"/>
  <c r="J22" i="88"/>
  <c r="J18" i="88"/>
  <c r="J14" i="88"/>
  <c r="I54" i="88"/>
  <c r="J54" i="88"/>
  <c r="H54" i="88"/>
  <c r="I17" i="87"/>
  <c r="I39" i="87"/>
  <c r="P7" i="8" l="1"/>
  <c r="M10" i="8"/>
  <c r="P10" i="8" s="1"/>
  <c r="M17" i="70"/>
  <c r="M30" i="53"/>
  <c r="M7" i="96" s="1"/>
  <c r="L18" i="96"/>
</calcChain>
</file>

<file path=xl/sharedStrings.xml><?xml version="1.0" encoding="utf-8"?>
<sst xmlns="http://schemas.openxmlformats.org/spreadsheetml/2006/main" count="3214" uniqueCount="780">
  <si>
    <t xml:space="preserve"> Energy Savings Assistance Program Table - Summary Expenses</t>
  </si>
  <si>
    <t>Pacific Gas and Electric Company</t>
  </si>
  <si>
    <t>Through March 31, 2022</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</si>
  <si>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</si>
  <si>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</si>
  <si>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</si>
  <si>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</si>
  <si>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</si>
  <si>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</si>
  <si>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</si>
  <si>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</si>
  <si>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</si>
  <si>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</si>
  <si>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</si>
  <si>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</si>
  <si>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</si>
  <si>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t>
  </si>
  <si>
    <t>Clean Energy Homes New Construction Pilot</t>
  </si>
  <si>
    <t>CSD Leveraging</t>
  </si>
  <si>
    <t>MCE Pilot</t>
  </si>
  <si>
    <t>SPOC</t>
  </si>
  <si>
    <t>ESA Program TOTAL</t>
  </si>
  <si>
    <t xml:space="preserve">NOTE: Any required corrections/adjustments are reported herein and supersede results reported in prior months and may reflect YTD adjustments. </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</si>
  <si>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</si>
  <si>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</si>
  <si>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</si>
  <si>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</si>
  <si>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</si>
  <si>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</si>
  <si>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</si>
  <si>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</si>
  <si>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</si>
  <si>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</si>
  <si>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</si>
  <si>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</si>
  <si>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 [2]</t>
  </si>
  <si>
    <t>Implementation</t>
  </si>
  <si>
    <t>Safety - Unexpected overhead costs</t>
  </si>
  <si>
    <t xml:space="preserve">Energy Efficiency TOTAL </t>
  </si>
  <si>
    <t>Training Center</t>
  </si>
  <si>
    <t>Workforce Education and Training</t>
  </si>
  <si>
    <t>-</t>
  </si>
  <si>
    <t>Inspections</t>
  </si>
  <si>
    <t>Marketing and Outreach</t>
  </si>
  <si>
    <t>Studies[3]</t>
  </si>
  <si>
    <t>Regulatory Compliance</t>
  </si>
  <si>
    <t>General Administration</t>
  </si>
  <si>
    <t>CPUC Energy Division</t>
  </si>
  <si>
    <t>TOTAL PROGRAM COSTS</t>
  </si>
  <si>
    <t>Funded Outside of ESA Program Budget</t>
  </si>
  <si>
    <t>Indirect Costs</t>
  </si>
  <si>
    <t>NGAT Costs</t>
  </si>
  <si>
    <t>[1] Authorized Budget: Approved in D.21-06-015.</t>
  </si>
  <si>
    <t>[2] Carry forward VEC Pilot budget from 2021 to 2022 E $131,672 / G $116,766 total $248,438</t>
  </si>
  <si>
    <t>[3] Carry forward Studies budget from 2021 to 2022 E $168,959 / G $88,351 total $257,310</t>
  </si>
  <si>
    <t xml:space="preserve"> Energy Savings Assistance Program Table 1A - MF In-Unit, MF CAM, and MFWB Expenses</t>
  </si>
  <si>
    <t>ESA Program (Multifamily):</t>
  </si>
  <si>
    <t>Authorized Budget [1] [2] [3] [4]</t>
  </si>
  <si>
    <t>ESA Program (Multifamily)TOTAL</t>
  </si>
  <si>
    <t>[1] Expenditures for MF In-Unit by end use is shown on ESA Summary Table.</t>
  </si>
  <si>
    <t>[2] Expenditures for MF Common Area Measures by end use is shown on ESA Table 2B.</t>
  </si>
  <si>
    <t>[3] Remaining SPOC budget carried forward from 2021 to 2022 Electric $306,643/ Gas $89,069 total of $395,712</t>
  </si>
  <si>
    <t>[4] Remaining CAM budget carried forward from 2021 to 2022 CAM Electric $18,077,670/ Gas $6,408,404 total of $24,486,074</t>
  </si>
  <si>
    <t xml:space="preserve"> Energy Savings Assistance Program Table 1A-1 - Pilot Plus and Pilot Deep Expenses</t>
  </si>
  <si>
    <t>Authorized Budget [1] [2]</t>
  </si>
  <si>
    <t>ESA Pilot Plus and Pilot Deep Program</t>
  </si>
  <si>
    <t>TOTAL</t>
  </si>
  <si>
    <t>[1] Expenditures for Pilot Plus and Pilot Deep by end use is shown on ESA Table 2C.</t>
  </si>
  <si>
    <t>[2] Authorized budget adjusted to cover 2021 costs $33,308</t>
  </si>
  <si>
    <t xml:space="preserve"> Energy Savings Assistance Program Table 1A-2 - Building Electrification Expenses</t>
  </si>
  <si>
    <t>Current Month Expenses [4]</t>
  </si>
  <si>
    <t>ESA Building Electrification Program</t>
  </si>
  <si>
    <t>Expenditures for Building Electrification by end use is shown on ESA Table 2D.</t>
  </si>
  <si>
    <t xml:space="preserve"> Energy Savings Assistance Program Table 1A-3 - Clean Energy Homes Expenses</t>
  </si>
  <si>
    <t>ESA Clean Energy Homes Program</t>
  </si>
  <si>
    <t>Expenditures for Clean Energy Homes by end use is shown on ESA Table 2D.</t>
  </si>
  <si>
    <t xml:space="preserve"> Energy Savings Assistance Program Table 1A-4 - Leveraging - CSD Expenses</t>
  </si>
  <si>
    <t>ESA Program Leveraging - CSD</t>
  </si>
  <si>
    <t>[1] Expenditures for CSD Leveraging by end use is shown on ESA Table 2A.</t>
  </si>
  <si>
    <t>[2] Remaining CSD budget carried forward from 2021 to 2022 CSD LIWP Electric $1,918,299/ Gas $948,410 total of $2,866,709</t>
  </si>
  <si>
    <t>Energy Savings Assistance Program Table 2 - SF, MH, MF In-Unit</t>
  </si>
  <si>
    <t>ESA Program (Summary)Total</t>
  </si>
  <si>
    <t>Year-To-Date Completed &amp; Expensed Installation</t>
  </si>
  <si>
    <t>Measures</t>
  </si>
  <si>
    <t>Units</t>
  </si>
  <si>
    <t>Quantity Installed</t>
  </si>
  <si>
    <t>kWh [2] (Annual)</t>
  </si>
  <si>
    <t>kW [2] (Annual)</t>
  </si>
  <si>
    <t>Therms [2] (Annual)</t>
  </si>
  <si>
    <t>Expenses ($)</t>
  </si>
  <si>
    <t>% of Expenditure</t>
  </si>
  <si>
    <t>High Efficiency Clothes Washer</t>
  </si>
  <si>
    <t>Each</t>
  </si>
  <si>
    <t>Refrigerator</t>
  </si>
  <si>
    <t xml:space="preserve"> -   </t>
  </si>
  <si>
    <t>New - Clothes Dryer</t>
  </si>
  <si>
    <t>New - Dishwasher</t>
  </si>
  <si>
    <t>Freezers</t>
  </si>
  <si>
    <t>Faucet Aerator</t>
  </si>
  <si>
    <t>Other Domestic Hot Water</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</si>
  <si>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</si>
  <si>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</si>
  <si>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</si>
  <si>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</si>
  <si>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</si>
  <si>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</si>
  <si>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</si>
  <si>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</si>
  <si>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</si>
  <si>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</si>
  <si>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</si>
  <si>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</si>
  <si>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</si>
  <si>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</si>
  <si>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</si>
  <si>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</si>
  <si>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</si>
  <si>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</si>
  <si>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</si>
  <si>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</si>
  <si>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</si>
  <si>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</si>
  <si>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</si>
  <si>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</si>
  <si>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t>
  </si>
  <si>
    <t>Smart Thermostat</t>
  </si>
  <si>
    <t>New - Portable A/C</t>
  </si>
  <si>
    <t>New - Central Heat Pump-FS (propane or gas space)</t>
  </si>
  <si>
    <t>New - Wholehouse Fan</t>
  </si>
  <si>
    <t>Furnace Clean and Tune</t>
  </si>
  <si>
    <t>Central A/C Tune up</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</si>
  <si>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</si>
  <si>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</si>
  <si>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</si>
  <si>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</si>
  <si>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</si>
  <si>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</si>
  <si>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</si>
  <si>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</si>
  <si>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</si>
  <si>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</si>
  <si>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</si>
  <si>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</si>
  <si>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</si>
  <si>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</si>
  <si>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</si>
  <si>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</si>
  <si>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</si>
  <si>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</si>
  <si>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</si>
  <si>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</si>
  <si>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 [1]</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</si>
  <si>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</si>
  <si>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</si>
  <si>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</si>
  <si>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</si>
  <si>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</si>
  <si>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</si>
  <si>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xml:space="preserve"># Eligible Households to be Treated for PY </t>
  </si>
  <si>
    <t>% of Households Treated</t>
  </si>
  <si>
    <t>%</t>
  </si>
  <si>
    <t xml:space="preserve"> - Master-Meter Households Treated</t>
  </si>
  <si>
    <t>[1] Weatherization may consist of attic insultation, attic access weatherization, weatherstripping - door, caulking, and minor home repairs.</t>
  </si>
  <si>
    <t xml:space="preserve">[2] All savings are calculated based on the following sources: DNV/GL Impact Evaluation Program Years 2015-2017 Impact II, or ESA workpapers. </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</si>
  <si>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</si>
  <si>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</si>
  <si>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</si>
  <si>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Energy Savings Assistance Program Table 2A - CSD Leveraging</t>
  </si>
  <si>
    <t>ESA Program - CSD Leveraging</t>
  </si>
  <si>
    <t xml:space="preserve">Measures </t>
  </si>
  <si>
    <t>kWh (Annual)</t>
  </si>
  <si>
    <t>kW (Annual)</t>
  </si>
  <si>
    <t>Therms  (Annual)</t>
  </si>
  <si>
    <t>New - Clothes Dryer [1]</t>
  </si>
  <si>
    <t>New - Dishwasher [1]</t>
  </si>
  <si>
    <t>Freezers [1]</t>
  </si>
  <si>
    <t>New - Solar Water Heating [1]</t>
  </si>
  <si>
    <t>New - Diagnostic Air Sealing [1]</t>
  </si>
  <si>
    <t>New - Floor Insulation [1]</t>
  </si>
  <si>
    <t>Removed - FAU Standing Pilot Conversion [1]</t>
  </si>
  <si>
    <t>Room A/C Replacement [1]</t>
  </si>
  <si>
    <t>Heat Pump A/C Replacement</t>
  </si>
  <si>
    <t>Evaporative Cooler (Replacement) [1]</t>
  </si>
  <si>
    <t>Evaporative Cooler (Installation) [1]</t>
  </si>
  <si>
    <t>Duct Test and Seal [1]</t>
  </si>
  <si>
    <t>Energy Efficient Fan Control [1]</t>
  </si>
  <si>
    <t>High Efficiency Forced Air Unit (HE FAU) [1]</t>
  </si>
  <si>
    <t>Removed - A/C Time Delay [1]</t>
  </si>
  <si>
    <t>New - Portable A/C [1]</t>
  </si>
  <si>
    <t>New - Central Heat Pump-FS (propane or gas space) [1]</t>
  </si>
  <si>
    <t>New - Wholehouse Fan [1]</t>
  </si>
  <si>
    <t>Furnace Clean and Tune [1]</t>
  </si>
  <si>
    <t>Central A/C Tune up [1]</t>
  </si>
  <si>
    <t>New - Evaporative Cooler Maintenance [1]</t>
  </si>
  <si>
    <t>Removed - Interior Hard wired LED fixtures [1]</t>
  </si>
  <si>
    <t>Removed - LED Torchiere [1]</t>
  </si>
  <si>
    <t>Removed - Occupancy Sensor [1]</t>
  </si>
  <si>
    <t>Removed - LED Night Light [1]</t>
  </si>
  <si>
    <t>Pool Pumps [1]</t>
  </si>
  <si>
    <t>Power Strip [1]</t>
  </si>
  <si>
    <t>NEW - Air Purifier [1]</t>
  </si>
  <si>
    <t>Cold Storage [1]</t>
  </si>
  <si>
    <t>New - Comprehensive Home Health and Safety Check-up [1]</t>
  </si>
  <si>
    <t>New - CO and Smoke Alarm [1]</t>
  </si>
  <si>
    <t>Total Households Weatherized</t>
  </si>
  <si>
    <t>CSD MF Tenant Units Treated</t>
  </si>
  <si>
    <t>[1] Measures not available to CSD for leaveraging.</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</si>
  <si>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</si>
  <si>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</si>
  <si>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</si>
  <si>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 xml:space="preserve">Energy Savings Assistance Program Table 2B - Multifamily Common Area Measures </t>
  </si>
  <si>
    <r>
      <t>Table 2B</t>
    </r>
    <r>
      <rPr>
        <sz val="12"/>
        <rFont val="Arial"/>
        <family val="2"/>
      </rPr>
      <t xml:space="preserve"> </t>
    </r>
    <r>
      <rPr>
        <b/>
        <sz val="12"/>
        <rFont val="Arial"/>
        <family val="2"/>
      </rPr>
      <t>ESA Program - Multifamily Common Area Measures</t>
    </r>
    <r>
      <rPr>
        <b/>
        <vertAlign val="superscript"/>
        <sz val="12"/>
        <rFont val="Arial"/>
        <family val="2"/>
      </rPr>
      <t>5</t>
    </r>
  </si>
  <si>
    <t>ESA CAM Measures[1]</t>
  </si>
  <si>
    <t>Units (of Measure such as "each")</t>
  </si>
  <si>
    <t>Number of Units for Cap-kBTUh and Cap-Tons</t>
  </si>
  <si>
    <t>Therms (Annual)</t>
  </si>
  <si>
    <t/>
  </si>
  <si>
    <t>New: Non-Condensing Domestic Hot Water Boiler</t>
  </si>
  <si>
    <t>Cap-kBtuh</t>
  </si>
  <si>
    <t>New: Condensing Domestic Hot Water Boiler</t>
  </si>
  <si>
    <t>Storage Water Heater</t>
  </si>
  <si>
    <t>Tankless Water Heater</t>
  </si>
  <si>
    <t>kW</t>
  </si>
  <si>
    <t>Demand Control DHW Recirculation Pump</t>
  </si>
  <si>
    <t xml:space="preserve">Low flow Showerhead </t>
  </si>
  <si>
    <t xml:space="preserve">Faucet Aerator </t>
  </si>
  <si>
    <t>Envelope</t>
  </si>
  <si>
    <t>Sq Ft</t>
  </si>
  <si>
    <t>Wall Insulation Blow-in</t>
  </si>
  <si>
    <t>Windows</t>
  </si>
  <si>
    <t xml:space="preserve">Window Film </t>
  </si>
  <si>
    <t>Air Conditioners Split System</t>
  </si>
  <si>
    <t>Cap-Tons</t>
  </si>
  <si>
    <t>Heat Pump Split System</t>
  </si>
  <si>
    <t xml:space="preserve">New:  Packaged Air Conditioner </t>
  </si>
  <si>
    <t>Package Terminal A/C</t>
  </si>
  <si>
    <t>Package Terminal Heat Pump</t>
  </si>
  <si>
    <t>Furnace Replacement</t>
  </si>
  <si>
    <t>Space Heating Boiler</t>
  </si>
  <si>
    <t xml:space="preserve"> </t>
  </si>
  <si>
    <t>Interior LED Lighting</t>
  </si>
  <si>
    <t>Interior TLED Type A Lamps</t>
  </si>
  <si>
    <t>NA</t>
  </si>
  <si>
    <t>Interior TLED Type C Lamps</t>
  </si>
  <si>
    <t>New: LED T8 Lamp - Interior</t>
  </si>
  <si>
    <t>New:  LED T8 Lamp - Exterior</t>
  </si>
  <si>
    <t>Interior LED Fixture</t>
  </si>
  <si>
    <t>Interior LED Screw-in</t>
  </si>
  <si>
    <t>Interior LED Exit Sign</t>
  </si>
  <si>
    <t>Exterior LED Lighting</t>
  </si>
  <si>
    <t>New: LED Parking Garage Fixtures</t>
  </si>
  <si>
    <t>LED Exterior Wall or Pole Mounted Fixture</t>
  </si>
  <si>
    <t>LED Corn Lamp for Exterior Wall or Pole Mounted</t>
  </si>
  <si>
    <t>Exterior LED Lighting - Pool</t>
  </si>
  <si>
    <t>Wall or Ceiling Mounted Occupancy Sensor</t>
  </si>
  <si>
    <t>Tier-2 Smart Power Strip</t>
  </si>
  <si>
    <t>Variable Speed Pool Pump</t>
  </si>
  <si>
    <t>Ancillary Services</t>
  </si>
  <si>
    <r>
      <t>Audit</t>
    </r>
    <r>
      <rPr>
        <vertAlign val="superscript"/>
        <sz val="10"/>
        <rFont val="Arial"/>
        <family val="2"/>
      </rPr>
      <t>4</t>
    </r>
  </si>
  <si>
    <t>Multifamily Properties Treated</t>
  </si>
  <si>
    <t>Number</t>
  </si>
  <si>
    <t>Total Number of Multifamily Properties Treated2</t>
  </si>
  <si>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</si>
  <si>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</si>
  <si>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</si>
  <si>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r>
      <t>Year to Date Expenses</t>
    </r>
    <r>
      <rPr>
        <b/>
        <vertAlign val="superscript"/>
        <sz val="11"/>
        <rFont val="Arial"/>
        <family val="2"/>
      </rPr>
      <t>6</t>
    </r>
  </si>
  <si>
    <t>ESA Program - Multifamily Common Area</t>
  </si>
  <si>
    <t>Administration</t>
  </si>
  <si>
    <t>Direct Implementation (Non-Incentive)</t>
  </si>
  <si>
    <t>Direct Implementation</t>
  </si>
  <si>
    <t>&lt;&lt;Includes measures costs</t>
  </si>
  <si>
    <t>TOTAL MF CAM COSTS</t>
  </si>
  <si>
    <t xml:space="preserve">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 PG&amp;E inadvertently misreported the number of DHW, Furnace, and Window installations in August that the quantities were reported in system output (kBtu) for DHW and Furance, and in sqft sizes for Windows. These totals have been corrected in this month’s report.  </t>
  </si>
  <si>
    <t>2. Multifamily properties are sites with at least five (5) or more dwelling units.  The properties may have multiple buildings.  2021.</t>
  </si>
  <si>
    <t>3. Multifamily tenant units are the number of dwelling units located within properties treated.  This number does not represent the same number of dwellings treated as captured in table 2A.</t>
  </si>
  <si>
    <t xml:space="preserve">4. Commissioning costs, as allowable per the Decision, are included in measures total cost unless otherwise noted. </t>
  </si>
  <si>
    <t>5. Applicable to Deed-Restricted, government and non-profit owned multi-family buildings described in D.16-11-022, modified by D.17-12-009, where 65% of tenants are income eligible based (at or below 200% of the Federal Poverty Guidelines).</t>
  </si>
  <si>
    <t>6. Year to Date Expenses table includes accrual amounts.</t>
  </si>
  <si>
    <t>Note: Audit costs may be covered by other programs or projects may utilize previous audits. Not all participants will have an audit cost associated with their project.</t>
  </si>
  <si>
    <t>Energy Savings Assistance CAM Program Table 2B-1 - Eligible Common Area Measures List</t>
  </si>
  <si>
    <t>Common Area Measures Category and Eligible Measures Title [1]</t>
  </si>
  <si>
    <t>Effective Date</t>
  </si>
  <si>
    <t>End Date[2]</t>
  </si>
  <si>
    <t>Eligible Climate Zones [3]</t>
  </si>
  <si>
    <t>All CZ</t>
  </si>
  <si>
    <t>CZ-11/12/13/14</t>
  </si>
  <si>
    <t>NEW:  Packaged Air Conditioner</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</si>
  <si>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</si>
  <si>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</si>
  <si>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</si>
  <si>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</si>
  <si>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Energy Savings Assistance Program Table 2C - Pilot Plus and Pilot Deep</t>
  </si>
  <si>
    <t>ESA Program - Pilot Plus</t>
  </si>
  <si>
    <t>ESA Program - Pilot Deep</t>
  </si>
  <si>
    <t>Year-To-Date Completed &amp; Expensed Installation [1]</t>
  </si>
  <si>
    <t>Year-To-Date Completed &amp; Expensed Installation [2]</t>
  </si>
  <si>
    <t>kWh[3] (Annual)</t>
  </si>
  <si>
    <t>kW[3] (Annual)</t>
  </si>
  <si>
    <t>Therms[3] (Annual)</t>
  </si>
  <si>
    <t>Enclosure[1]</t>
  </si>
  <si>
    <t>[1] As of March 2022, ESA Pilot Plus/Deep program has not begun implementation.</t>
  </si>
  <si>
    <t>[2] As of March 2022, ESA Pilot Plus/Deep program has not begun implementation.</t>
  </si>
  <si>
    <t>Energy Savings Assistance Program Table 2D Pilots - SCE ONLY[1]</t>
  </si>
  <si>
    <t>ESA Program - Building Electrification Retrofit Pilot</t>
  </si>
  <si>
    <t>ESA Program - Clean Energy Homes New Construction Pilot</t>
  </si>
  <si>
    <t>[1] Pilots on Table 2D are specific to Southern California Edison as approved in D.21-06-015. PG&amp;E does not currently have an electrification pilot but is utilizing the common reporting template as other IOUs per ED's direction.</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</si>
  <si>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</si>
  <si>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</si>
  <si>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</si>
  <si>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</si>
  <si>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</si>
  <si>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</si>
  <si>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</si>
  <si>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</si>
  <si>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</si>
  <si>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</si>
  <si>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</si>
  <si>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</si>
  <si>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[5]</t>
  </si>
  <si>
    <t>Average 1st Year Bill Savings / Treated Property</t>
  </si>
  <si>
    <t>Average Lifecycle Bill Savings / Treated Property</t>
  </si>
  <si>
    <t>Table 3D, ESA Program - Pilot Plus [1]</t>
  </si>
  <si>
    <t>Table 3E, ESA Program - Pilot Deep [2]</t>
  </si>
  <si>
    <t>Table 3F, Summary - ESA Program (SF, MH, MF In-Unit)/CSD Leveraging/MF CAM/Pilot Plus and Pilot Deep [3] [4]</t>
  </si>
  <si>
    <t>Average 1st Year Bill Savings / Treated Households </t>
  </si>
  <si>
    <t>Average Lifecycle Bill Savings / Treated Households</t>
  </si>
  <si>
    <t>[3] Summary is the sum of ESA Program + CSD Leveraging + MF CAM + Pilot Plus + Pilot Deep.</t>
  </si>
  <si>
    <t>[4] As of January 2022, ESA Pilot Plus/Deep program has not begun implementation.</t>
  </si>
  <si>
    <t>[5] Data reported in this table is cumulative since program inception.</t>
  </si>
  <si>
    <t xml:space="preserve"> Energy Savings Assistance Program Table 4 - Homes/Buildings Treated</t>
  </si>
  <si>
    <t>Table 4A, ESA Program (SF, MH, MF In-Unit)</t>
  </si>
  <si>
    <t>Eligible Households</t>
  </si>
  <si>
    <t>Households Treated YTD</t>
  </si>
  <si>
    <t>County</t>
  </si>
  <si>
    <t>Rural [1]</t>
  </si>
  <si>
    <t>Urban</t>
  </si>
  <si>
    <t>Rural</t>
  </si>
  <si>
    <t>Orange [4]</t>
  </si>
  <si>
    <t>San Diego [4]</t>
  </si>
  <si>
    <t>Table 4B, ESA Program - CSD Leveraging</t>
  </si>
  <si>
    <t>Alameda</t>
  </si>
  <si>
    <t>Butte</t>
  </si>
  <si>
    <t>Colusa</t>
  </si>
  <si>
    <t>Contra Costa</t>
  </si>
  <si>
    <t>Fresno</t>
  </si>
  <si>
    <t>Humbolt</t>
  </si>
  <si>
    <t>Kern</t>
  </si>
  <si>
    <t>Kings</t>
  </si>
  <si>
    <t>Lake</t>
  </si>
  <si>
    <t>Marin</t>
  </si>
  <si>
    <t>Madera</t>
  </si>
  <si>
    <t>Merced</t>
  </si>
  <si>
    <t>Monterey</t>
  </si>
  <si>
    <t>Nevada</t>
  </si>
  <si>
    <t>Placer</t>
  </si>
  <si>
    <t xml:space="preserve">Sacramento </t>
  </si>
  <si>
    <t>San Francisco</t>
  </si>
  <si>
    <t>San Joaquin</t>
  </si>
  <si>
    <t>San Luis Obispo</t>
  </si>
  <si>
    <t>San Mateo</t>
  </si>
  <si>
    <t>Santa Clara</t>
  </si>
  <si>
    <t>Santa Cruz</t>
  </si>
  <si>
    <t>Shasta</t>
  </si>
  <si>
    <t>Solano</t>
  </si>
  <si>
    <t>Sonoma</t>
  </si>
  <si>
    <t>Sutter</t>
  </si>
  <si>
    <t>Stanislaus</t>
  </si>
  <si>
    <t>Tehama</t>
  </si>
  <si>
    <t>Yolo</t>
  </si>
  <si>
    <t>Yuba</t>
  </si>
  <si>
    <t>Table 4C, ESA Program - Multifamily Common Area</t>
  </si>
  <si>
    <t>Eligible Properties [2]</t>
  </si>
  <si>
    <t>Properties Treated YTD</t>
  </si>
  <si>
    <t> </t>
  </si>
  <si>
    <t>Table 4D, ESA Program - Pilot Plus and Pilot Deep [3]</t>
  </si>
  <si>
    <t xml:space="preserve">[1] For IOU low income-related and Energy Efficiency reporting and analysis, the Goldsmith definition is applied. </t>
  </si>
  <si>
    <t>[2] Do not currently have Eligible Properties for ESA CAM.</t>
  </si>
  <si>
    <t>[3] As of March 2022, ESA Pilot Plus/Deep program has not begun implementation.</t>
  </si>
  <si>
    <t>[4] PG&amp;E does not provide services in these counties.</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</si>
  <si>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</si>
  <si>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</si>
  <si>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</si>
  <si>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</si>
  <si>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</si>
  <si>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</si>
  <si>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</si>
  <si>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</si>
  <si>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</si>
  <si>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</si>
  <si>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</si>
  <si>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</si>
  <si>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</si>
  <si>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</si>
  <si>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</si>
  <si>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</si>
  <si>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</si>
  <si>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</si>
  <si>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</si>
  <si>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</si>
  <si>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</si>
  <si>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</si>
  <si>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</si>
  <si>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</si>
  <si>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</si>
  <si>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</si>
  <si>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in Table 2A.</t>
  </si>
  <si>
    <t>Table 5C, ESA Program - Multifamily Common Area</t>
  </si>
  <si>
    <t># of  Properties Treated by Month</t>
  </si>
  <si>
    <t>Table 5D, ESA Program - Pilot Plus and Pilot Deep [1]</t>
  </si>
  <si>
    <t>Note: 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</si>
  <si>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</si>
  <si>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</si>
  <si>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</si>
  <si>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</si>
  <si>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Virtual Energy Coach</t>
  </si>
  <si>
    <t>Total Pilots</t>
  </si>
  <si>
    <t>Studies</t>
  </si>
  <si>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</si>
  <si>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</si>
  <si>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</si>
  <si>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</si>
  <si>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</si>
  <si>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</si>
  <si>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</si>
  <si>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Multifamily CAM Process Evaluation</t>
  </si>
  <si>
    <t>Joint IOU - Process Evaluation Studies (1-4 Studies)</t>
  </si>
  <si>
    <t>Total Studies</t>
  </si>
  <si>
    <t>Energy Savings Assistance Program Table 7 - Customer Segments/Needs State by Demographic, Financial, Location, and Health Conditions [1]</t>
  </si>
  <si>
    <t>ESA Main (SF, MH, MF in-unit)</t>
  </si>
  <si>
    <t>Customer Segments</t>
  </si>
  <si>
    <t># of Households Eligible</t>
  </si>
  <si>
    <t># of Households Treated</t>
  </si>
  <si>
    <t>Enrollment Rate =  (C/B)</t>
  </si>
  <si>
    <t># of Households Contacted</t>
  </si>
  <si>
    <t>Rate of Uptake =  (C/E)</t>
  </si>
  <si>
    <t>Avg. Energy Savings (kWh) Per Treated Households (Energy Saving and HCS Measures)</t>
  </si>
  <si>
    <t>Avg. Energy Savings (kWh) Per Treated Households (Energy Saving Measures only)</t>
  </si>
  <si>
    <t>Avg. Peak Demand Savings (kW) Per Treated Household</t>
  </si>
  <si>
    <t>Avg. Energy Savings (Therms) Per Treated Households (Energy Saving and HCS Measures)</t>
  </si>
  <si>
    <t>Avg. Energy Savings  (Therms) Per Treated Households (Energy Saving Measures only)</t>
  </si>
  <si>
    <t>Avg. Cost Per Treated Households</t>
  </si>
  <si>
    <t xml:space="preserve">
Avg. HH Energy Savings (kWh) / Total Annual Energy Use (kWh)</t>
  </si>
  <si>
    <t xml:space="preserve">
Avg. HH Energy Savings (Therms) / Total Annual Energy Use (Therms)</t>
  </si>
  <si>
    <t>Demographic</t>
  </si>
  <si>
    <t>Housing Type</t>
  </si>
  <si>
    <t xml:space="preserve">   SF</t>
  </si>
  <si>
    <t xml:space="preserve">   MH</t>
  </si>
  <si>
    <t xml:space="preserve">   MF In-Unit</t>
  </si>
  <si>
    <t>Rent vs. Own</t>
  </si>
  <si>
    <t xml:space="preserve">   Own</t>
  </si>
  <si>
    <t xml:space="preserve">   Rent</t>
  </si>
  <si>
    <t>Previous vs. New Participant</t>
  </si>
  <si>
    <t>Seniors</t>
  </si>
  <si>
    <t>Veterans</t>
  </si>
  <si>
    <t>Hard-to-Reach</t>
  </si>
  <si>
    <t>Vulnerable</t>
  </si>
  <si>
    <t>Location</t>
  </si>
  <si>
    <t>DAC</t>
  </si>
  <si>
    <t>Tribal</t>
  </si>
  <si>
    <t>PSPS Zone</t>
  </si>
  <si>
    <t>Wildfire Zone</t>
  </si>
  <si>
    <t>Climate Zone 7 (example)</t>
  </si>
  <si>
    <t>Climate Zone 10 (example)</t>
  </si>
  <si>
    <t>Climate Zone 14 (example)</t>
  </si>
  <si>
    <t>Climate Zone 15 (example)</t>
  </si>
  <si>
    <t>CARB Communities</t>
  </si>
  <si>
    <t>Financial</t>
  </si>
  <si>
    <t>CARE</t>
  </si>
  <si>
    <t>Disconnected</t>
  </si>
  <si>
    <t>Arrearages</t>
  </si>
  <si>
    <t>High Usage</t>
  </si>
  <si>
    <t>High Energy Burden</t>
  </si>
  <si>
    <t>SEVI</t>
  </si>
  <si>
    <t>Affordability Ratio</t>
  </si>
  <si>
    <t>Health Condition</t>
  </si>
  <si>
    <t>Medical Baseline</t>
  </si>
  <si>
    <t>Respiratory</t>
  </si>
  <si>
    <t>Disabled</t>
  </si>
  <si>
    <t>Pilot Plus and Pilot Deep [2]</t>
  </si>
  <si>
    <t>Enrollment Rate =  (C/E)</t>
  </si>
  <si>
    <t xml:space="preserve">[1] </t>
  </si>
  <si>
    <t>Energy Savings Assistance Program Table - 8 Clean Energy Referral, Leveraging, and Coordination [1]</t>
  </si>
  <si>
    <t>Partner</t>
  </si>
  <si>
    <t>Brief Description of Effort</t>
  </si>
  <si>
    <t># of Referral</t>
  </si>
  <si>
    <t># of Leveraging</t>
  </si>
  <si>
    <t># of Coordination Efforts</t>
  </si>
  <si>
    <t># of Leads</t>
  </si>
  <si>
    <t># of Enrollments</t>
  </si>
  <si>
    <t>LIHEAP</t>
  </si>
  <si>
    <t>CSD</t>
  </si>
  <si>
    <t>SASH</t>
  </si>
  <si>
    <t>SDCWA</t>
  </si>
  <si>
    <t>CARE/Medical Baseline</t>
  </si>
  <si>
    <t>CARE High Usage</t>
  </si>
  <si>
    <t>Etc.</t>
  </si>
  <si>
    <t>[1] PG&amp;E is currently working with other IOUs and ED to identify common methodologies for tracking and reporting clean energy coordination metrics. PG&amp;E expects to begin reporting on these metrics later in 2022.</t>
  </si>
  <si>
    <t>Energy Savings Assistance Program Table 9 - Tribal Outreach</t>
  </si>
  <si>
    <t>Through March 31, 2021</t>
  </si>
  <si>
    <t>OUTREACH STATUS</t>
  </si>
  <si>
    <t>Quantity (Includes CARE, FERA, and ESA)</t>
  </si>
  <si>
    <t xml:space="preserve">List of Participating Tribes </t>
  </si>
  <si>
    <t>Tribes completed ESA Meet &amp; Confer</t>
  </si>
  <si>
    <t>Tribes requested outreach materials or applications</t>
  </si>
  <si>
    <t>Tribes who have not accepted offer to Meet and Confer</t>
  </si>
  <si>
    <t>Non-Federally Recognized Tribes who participated in Meet &amp; Confer</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</si>
  <si>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</si>
  <si>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</si>
  <si>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</si>
  <si>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Housing Authority and TANF offices who participated in Meet and Confer</t>
  </si>
  <si>
    <t>CARE Program Table 1 - Program Expenses</t>
  </si>
  <si>
    <t>Authorized Budget [1][2]</t>
  </si>
  <si>
    <t>Current Month Expenses [2]</t>
  </si>
  <si>
    <t>Year to Date Expenses [2]</t>
  </si>
  <si>
    <t>CARE Program:</t>
  </si>
  <si>
    <t>Outreach</t>
  </si>
  <si>
    <t>Processing / Certification Re-certification</t>
  </si>
  <si>
    <t xml:space="preserve">Post Enrollment Verification </t>
  </si>
  <si>
    <t>IT Programming</t>
  </si>
  <si>
    <t>CHANGES Program [3]</t>
  </si>
  <si>
    <t>Studies and Pilots [4]</t>
  </si>
  <si>
    <t>Measurement and Evaluation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</si>
  <si>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</si>
  <si>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</si>
  <si>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</si>
  <si>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</si>
  <si>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</si>
  <si>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</si>
  <si>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 [7]</t>
  </si>
  <si>
    <t xml:space="preserve"> - California Solar Initiative Exemption</t>
  </si>
  <si>
    <t xml:space="preserve"> - kWh Surcharge Exemption</t>
  </si>
  <si>
    <t xml:space="preserve"> - Vehicle Grid Integration Exemption</t>
  </si>
  <si>
    <t xml:space="preserve">Total Other CARE Rate Benefits </t>
  </si>
  <si>
    <t>[1] Authorized Budget: Approved in D.21-06-015 from January 1, 2021 to December 31, 2026.</t>
  </si>
  <si>
    <t xml:space="preserve">[2] 2022 authorized budget includes $1,107,039 for Benefit Burdens as approved in (D.)20-12-005. Actual employee benefit burden costs have been included in the program monthly and YTD expenses. </t>
  </si>
  <si>
    <t>[3] D.15-12-047 transitioned from CHANGES pilot to CHANGES program and funding for the effort is captured herein. D.21-06-015 approved funding for the CHANGES program through CARE program for PYs 2021-2026.</t>
  </si>
  <si>
    <t>[4] Reflects the budget and expenses for LINA study.</t>
  </si>
  <si>
    <t xml:space="preserve">[5] Reflects the budget and expenses for Annual Eligibility Estimates prepared by Athens Research on behalf of the utilities.  </t>
  </si>
  <si>
    <t>[6] Per D.02-09-021, PG&amp;E is authorized to recover the full value of the discount through the CARE two-way balancing account on an automatic pass-through basis.</t>
  </si>
  <si>
    <t>[7] PPP Exemption - CARE customers are exempt from paying CARE program costs including PPP costs for CARE admin and the CARE surcharge.</t>
  </si>
  <si>
    <t>NOTE:  Any required corrections/adjustments are reported herein and supersede results reported in prior months and may reflect YTD adjustments.</t>
  </si>
  <si>
    <t>CARE Program Table 2 - Enrollment, Recertification, Attrition, &amp; Penetration</t>
  </si>
  <si>
    <t>New Enrollment</t>
  </si>
  <si>
    <t>Recertification</t>
  </si>
  <si>
    <t>Attrition (Drop Offs)</t>
  </si>
  <si>
    <t>Enrollment</t>
  </si>
  <si>
    <t>Total 
CARE 
Participants</t>
  </si>
  <si>
    <t>Estimated CARE Eligible</t>
  </si>
  <si>
    <r>
      <t xml:space="preserve">Enrollment </t>
    </r>
    <r>
      <rPr>
        <b/>
        <vertAlign val="superscript"/>
        <sz val="10"/>
        <rFont val="Arial"/>
        <family val="2"/>
      </rPr>
      <t>7</t>
    </r>
    <r>
      <rPr>
        <b/>
        <sz val="10"/>
        <rFont val="Arial"/>
        <family val="2"/>
      </rPr>
      <t xml:space="preserve">
Rate %
(W/X)</t>
    </r>
  </si>
  <si>
    <r>
      <t>Total Residential Accounts</t>
    </r>
    <r>
      <rPr>
        <b/>
        <vertAlign val="superscript"/>
        <sz val="10"/>
        <rFont val="Arial"/>
        <family val="2"/>
      </rPr>
      <t>6</t>
    </r>
  </si>
  <si>
    <t>Gas and Electric</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</si>
  <si>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</si>
  <si>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</si>
  <si>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</si>
  <si>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</si>
  <si>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</si>
  <si>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</si>
  <si>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</si>
  <si>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</si>
  <si>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</si>
  <si>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 xml:space="preserve">Failed Recertification </t>
  </si>
  <si>
    <r>
      <t>Other</t>
    </r>
    <r>
      <rPr>
        <b/>
        <vertAlign val="superscript"/>
        <sz val="10"/>
        <rFont val="Arial"/>
        <family val="2"/>
      </rPr>
      <t>5</t>
    </r>
  </si>
  <si>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</si>
  <si>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</si>
  <si>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</si>
  <si>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</si>
  <si>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</si>
  <si>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</si>
  <si>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</si>
  <si>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</si>
  <si>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</si>
  <si>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</si>
  <si>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</si>
  <si>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</si>
  <si>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n/a</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</si>
  <si>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</si>
  <si>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</si>
  <si>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</si>
  <si>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</si>
  <si>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PG&amp;E counts attrition due to no response in the Failed PEV and Failed Recertification columns, respectively.</t>
    </r>
  </si>
  <si>
    <r>
      <t xml:space="preserve">5 </t>
    </r>
    <r>
      <rPr>
        <sz val="11"/>
        <rFont val="Arial"/>
        <family val="2"/>
      </rPr>
      <t>Includes customers who closed their accounts, requested to be removed, or were otherwise ineligible for the program.</t>
    </r>
  </si>
  <si>
    <r>
      <rPr>
        <vertAlign val="superscript"/>
        <sz val="11"/>
        <rFont val="Arial"/>
        <family val="2"/>
      </rPr>
      <t>6</t>
    </r>
    <r>
      <rPr>
        <sz val="11"/>
        <rFont val="Arial"/>
        <family val="2"/>
      </rPr>
      <t xml:space="preserve"> Data represents total residential households.</t>
    </r>
  </si>
  <si>
    <r>
      <rPr>
        <vertAlign val="superscript"/>
        <sz val="11"/>
        <rFont val="Arial"/>
        <family val="2"/>
      </rPr>
      <t xml:space="preserve">7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</si>
  <si>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</si>
  <si>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Program Table 3A - Post-Enrollment Verification Results (Model)</t>
  </si>
  <si>
    <t>Total CARE Households Enrolled</t>
  </si>
  <si>
    <t>Households Requested to Verify</t>
  </si>
  <si>
    <t>% of CARE Enrolled Requested to Verify Total</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</si>
  <si>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</si>
  <si>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</si>
  <si>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</si>
  <si>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De-enrolled through Post Enrollment Verification</t>
  </si>
  <si>
    <t>% of Total CARE Households De-enrolled</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</si>
  <si>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</si>
  <si>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</si>
  <si>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</si>
  <si>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</si>
  <si>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t>
    </r>
  </si>
  <si>
    <r>
      <t>CARE Households De-enrolled (Verified as Ineligible)</t>
    </r>
    <r>
      <rPr>
        <b/>
        <vertAlign val="superscript"/>
        <sz val="10"/>
        <rFont val="Arial"/>
        <family val="2"/>
      </rPr>
      <t>2</t>
    </r>
  </si>
  <si>
    <r>
      <t>Total Households De-enrolled</t>
    </r>
    <r>
      <rPr>
        <b/>
        <vertAlign val="superscript"/>
        <sz val="10"/>
        <rFont val="Arial"/>
        <family val="2"/>
      </rPr>
      <t>3</t>
    </r>
  </si>
  <si>
    <t xml:space="preserve">% of Total CARE Households  De-enrolled </t>
  </si>
  <si>
    <r>
      <t xml:space="preserve">1 </t>
    </r>
    <r>
      <rPr>
        <sz val="10"/>
        <rFont val="Arial"/>
        <family val="2"/>
      </rPr>
      <t>Includes all participants who were selected for high usage verification process.</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</si>
  <si>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</si>
  <si>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</si>
  <si>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</si>
  <si>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t>CARE Program Table 4 - Enrollment by County</t>
  </si>
  <si>
    <r>
      <t>Estimated Eligible Households</t>
    </r>
    <r>
      <rPr>
        <b/>
        <vertAlign val="superscript"/>
        <sz val="10"/>
        <rFont val="Arial"/>
        <family val="2"/>
      </rPr>
      <t>1</t>
    </r>
  </si>
  <si>
    <r>
      <t>Total Households Enrolled</t>
    </r>
    <r>
      <rPr>
        <b/>
        <vertAlign val="superscript"/>
        <sz val="10"/>
        <rFont val="Arial"/>
        <family val="2"/>
      </rPr>
      <t>2</t>
    </r>
  </si>
  <si>
    <r>
      <t>Enrollment Rate</t>
    </r>
    <r>
      <rPr>
        <b/>
        <vertAlign val="superscript"/>
        <sz val="10"/>
        <rFont val="Arial"/>
        <family val="2"/>
      </rPr>
      <t>3</t>
    </r>
  </si>
  <si>
    <t xml:space="preserve">Rural </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</si>
  <si>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</si>
  <si>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</si>
  <si>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</si>
  <si>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</si>
  <si>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</si>
  <si>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</si>
  <si>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</si>
  <si>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</si>
  <si>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</si>
  <si>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</si>
  <si>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</si>
  <si>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</si>
  <si>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</si>
  <si>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</si>
  <si>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</si>
  <si>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</si>
  <si>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</si>
  <si>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</si>
  <si>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</si>
  <si>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</si>
  <si>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</si>
  <si>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</si>
  <si>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</si>
  <si>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</si>
  <si>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</si>
  <si>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</si>
  <si>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</si>
  <si>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</si>
  <si>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</si>
  <si>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</si>
  <si>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</si>
  <si>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</si>
  <si>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</si>
  <si>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</si>
  <si>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</si>
  <si>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</si>
  <si>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</si>
  <si>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</si>
  <si>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</si>
  <si>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</si>
  <si>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</si>
  <si>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</si>
  <si>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</si>
  <si>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</si>
  <si>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</si>
  <si>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</si>
  <si>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</si>
  <si>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</si>
  <si>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r>
      <rPr>
        <vertAlign val="superscript"/>
        <sz val="10"/>
        <rFont val="Arial"/>
        <family val="2"/>
      </rPr>
      <t>1</t>
    </r>
    <r>
      <rPr>
        <sz val="10"/>
        <rFont val="Arial"/>
        <family val="2"/>
      </rPr>
      <t> As reflected in filing A.19-11-003, et al., Annual CARE Eligibility Estimates filed February 14, 2022.</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</si>
  <si>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</si>
  <si>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</si>
  <si>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</si>
  <si>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Program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</si>
  <si>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</si>
  <si>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</si>
  <si>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</si>
  <si>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</si>
  <si>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</si>
  <si>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</si>
  <si>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</si>
  <si>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</si>
  <si>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2</t>
    </r>
    <r>
      <rPr>
        <sz val="10"/>
        <rFont val="Arial"/>
        <family val="2"/>
      </rPr>
      <t xml:space="preserve"> Includes customers who did not respond or who requested to be de-enrolled.</t>
    </r>
  </si>
  <si>
    <t>Note:  Any required corrections/adjustments are reported herein and supersede results reported in prior months and may reflect YTD adjustments.</t>
  </si>
  <si>
    <r>
      <t>CARE Program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</si>
  <si>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</si>
  <si>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</si>
  <si>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</si>
  <si>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</si>
  <si>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</si>
  <si>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</si>
  <si>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</si>
  <si>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</si>
  <si>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</si>
  <si>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Amador-Tuolumne Community Action Agency</t>
  </si>
  <si>
    <t>x </t>
  </si>
  <si>
    <t>x</t>
  </si>
  <si>
    <t>Arriba Juntos</t>
  </si>
  <si>
    <t>Breathe California</t>
  </si>
  <si>
    <t>Catholic Daisies of Fresno</t>
  </si>
  <si>
    <t>Central Coast Energy Services Inc</t>
  </si>
  <si>
    <t>Cesar A Moncada DBA Moncada Outreach</t>
  </si>
  <si>
    <t>Child Abuse Prevention Council of San Joaquin County</t>
  </si>
  <si>
    <t>Community Action Marin</t>
  </si>
  <si>
    <t>Community Action Partnership of Madera County</t>
  </si>
  <si>
    <t>Community Resource Project Inc</t>
  </si>
  <si>
    <t>El Puente Comunitario</t>
  </si>
  <si>
    <t>Human Investment Project Housing Inc (HIP)</t>
  </si>
  <si>
    <t>Independent Living Center of Kern County Inc</t>
  </si>
  <si>
    <t>Interfaith Food Bank &amp; Thrift Store of Amador County </t>
  </si>
  <si>
    <t>KidsFirst</t>
  </si>
  <si>
    <t>Kings Community Action Organization Inc</t>
  </si>
  <si>
    <t>Merced County Community Action Agency</t>
  </si>
  <si>
    <t xml:space="preserve">National Asian American Coalition </t>
  </si>
  <si>
    <t>North Coast Energy Services, Inc</t>
  </si>
  <si>
    <t>Resources for Independence Central Valley</t>
  </si>
  <si>
    <t>Sacred Heart Community Service</t>
  </si>
  <si>
    <t>UpValley Family Centers</t>
  </si>
  <si>
    <t>Valley Clean Air</t>
  </si>
  <si>
    <t>West Valley Community Services</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</si>
  <si>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</si>
  <si>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</si>
  <si>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</si>
  <si>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</si>
  <si>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</si>
  <si>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</si>
  <si>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</si>
  <si>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Program Table 8 - CARE and Disadvantaged Communities Enrollment Rate for Zip Codes</t>
  </si>
  <si>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</si>
  <si>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</si>
  <si>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</si>
  <si>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</si>
  <si>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Note:</t>
  </si>
  <si>
    <t>Data is not available at this time. PG&amp;E is assessing the viability of being able to produce the data</t>
  </si>
  <si>
    <t>Penetration Rate and Enrollment Rate are the same value.</t>
  </si>
  <si>
    <t>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</si>
  <si>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</si>
  <si>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CARE Program Table 8A - CARE Top 10 Lowest Enrollment Rates in High Disconnection, High Poverty, 
and DAC Communities by Zip Code</t>
  </si>
  <si>
    <t>ZIP</t>
  </si>
  <si>
    <t>Top 10 Lowest CARE Enrollment Rate for Zip Codes that have 10% or more Disconnections</t>
  </si>
  <si>
    <t>Top 10 Lowest CARE Enrollment Rate for Zip Codes in High Poverty (Income Less than 100% FPG)</t>
  </si>
  <si>
    <t>Top 10 Lowest CARE Enrollment Rate for Zip Codes in DAC</t>
  </si>
  <si>
    <t>ZIP00001</t>
  </si>
  <si>
    <t>ZIP00002</t>
  </si>
  <si>
    <t>ZIP00003</t>
  </si>
  <si>
    <t>ZIP00004</t>
  </si>
  <si>
    <t>ZIP00005</t>
  </si>
  <si>
    <t>ZIP00006</t>
  </si>
  <si>
    <t>ZIP00007</t>
  </si>
  <si>
    <t>ZIP00008</t>
  </si>
  <si>
    <t>ZIP00009</t>
  </si>
  <si>
    <t>ZIP00010</t>
  </si>
  <si>
    <t xml:space="preserve">Some zip codes rolled up to the nearest zip code for privacy reasons due to the number of people residing in that zip code. </t>
  </si>
  <si>
    <t>FERA Program Table 1 - Program Expenses</t>
  </si>
  <si>
    <t>% of Budget 
Spent YTD</t>
  </si>
  <si>
    <t>FERA Program:</t>
  </si>
  <si>
    <t>Pilot(s)</t>
  </si>
  <si>
    <t xml:space="preserve">FERA Rate Discount </t>
  </si>
  <si>
    <t xml:space="preserve">[2] 2022 authorized budget includes $505 for Benefit Burdens as approved in D.20-12-005. Actual employee benefit burden costs have been included in the program monthly and YTD expenses. </t>
  </si>
  <si>
    <t>FERA Program Table 2 - Enrollment, Recertification, Attrition, &amp; Penetration</t>
  </si>
  <si>
    <t>Total 
FERA 
Participants</t>
  </si>
  <si>
    <t>Estimated FERA Eligible</t>
  </si>
  <si>
    <r>
      <t>Enrollment</t>
    </r>
    <r>
      <rPr>
        <b/>
        <vertAlign val="superscript"/>
        <sz val="10"/>
        <rFont val="Arial"/>
        <family val="2"/>
      </rPr>
      <t xml:space="preserve"> 5</t>
    </r>
    <r>
      <rPr>
        <b/>
        <sz val="10"/>
        <rFont val="Arial"/>
        <family val="2"/>
      </rPr>
      <t xml:space="preserve">
Rate %
(W/X)</t>
    </r>
  </si>
  <si>
    <t xml:space="preserve">Other </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</si>
  <si>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</si>
  <si>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</si>
  <si>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</si>
  <si>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 xml:space="preserve">4 </t>
    </r>
    <r>
      <rPr>
        <sz val="10"/>
        <rFont val="Arial"/>
        <family val="2"/>
      </rPr>
      <t>PG&amp;E counts attrition due to no response in the Failed PEV and Failed Recertification columns, respectively.</t>
    </r>
  </si>
  <si>
    <r>
      <rPr>
        <vertAlign val="superscript"/>
        <sz val="10"/>
        <rFont val="Arial"/>
        <family val="2"/>
      </rPr>
      <t>5</t>
    </r>
    <r>
      <rPr>
        <sz val="10"/>
        <rFont val="Arial"/>
        <family val="2"/>
      </rPr>
      <t xml:space="preserve"> Penetration Rate and Enrollment Rate are the same value.</t>
    </r>
  </si>
  <si>
    <t>FERA Program Table 3A - Post-Enrollment Verification Results (Model)</t>
  </si>
  <si>
    <t>Total FERA Households Enrolled</t>
  </si>
  <si>
    <t>% of FERA Enrolled Requested to Verify Total</t>
  </si>
  <si>
    <t>FERA  Households De-enrolled (Due to no response)</t>
  </si>
  <si>
    <t>FERA Households De-enrolled (Verified as Ineligible)</t>
  </si>
  <si>
    <t>Total Households De-enrolled</t>
  </si>
  <si>
    <t>% of Total FERA Households De-enrolled</t>
  </si>
  <si>
    <r>
      <rPr>
        <b/>
        <sz val="10"/>
        <rFont val="Arial"/>
        <family val="2"/>
      </rPr>
      <t>Note:</t>
    </r>
    <r>
      <rPr>
        <sz val="10"/>
        <rFont val="Arial"/>
        <family val="2"/>
      </rPr>
      <t xml:space="preserve"> PG&amp;E will begin FERA PEV in 2022.</t>
    </r>
  </si>
  <si>
    <r>
      <t xml:space="preserve">Note: </t>
    </r>
    <r>
      <rPr>
        <sz val="10"/>
        <rFont val="Arial"/>
        <family val="2"/>
      </rPr>
      <t xml:space="preserve">Any required corrections/adjustments are reported herein and supersede results reported in prior months and may reflect YTD adjustments. </t>
    </r>
  </si>
  <si>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</si>
  <si>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</si>
  <si>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</si>
  <si>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t>FERA Program Table 4 - Enrollment by County</t>
  </si>
  <si>
    <r>
      <t xml:space="preserve">Enrollment Rate </t>
    </r>
    <r>
      <rPr>
        <b/>
        <vertAlign val="superscript"/>
        <sz val="10"/>
        <rFont val="Arial"/>
        <family val="2"/>
      </rPr>
      <t>3</t>
    </r>
  </si>
  <si>
    <t>1 Updated February 2022 based on information from U.S. Department of Health and Human Services, and as reflected for CARE in filing A.19-11-003, et al., Annual CARE Eligibility Estimates filed February 14, 2022.</t>
  </si>
  <si>
    <r>
      <t>2</t>
    </r>
    <r>
      <rPr>
        <sz val="10"/>
        <rFont val="Arial"/>
        <family val="2"/>
      </rPr>
      <t xml:space="preserve"> Total Households Enrolled does not include submeter tenants.</t>
    </r>
  </si>
  <si>
    <r>
      <rPr>
        <vertAlign val="superscript"/>
        <sz val="10"/>
        <rFont val="Arial"/>
        <family val="2"/>
      </rPr>
      <t xml:space="preserve">3 </t>
    </r>
    <r>
      <rPr>
        <sz val="10"/>
        <rFont val="Arial"/>
        <family val="2"/>
      </rPr>
      <t>Penetration Rate and Enrollment Rate are the same value.</t>
    </r>
  </si>
  <si>
    <t>FERA Program Table 5 - Recertification Results</t>
  </si>
  <si>
    <t>Total FERA Households</t>
  </si>
  <si>
    <t>Households De-enrolled</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</si>
  <si>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</si>
  <si>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FERA Program Table 6 - Capitation Contractors</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</si>
</sst>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3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b/>
      <sz val="16"/>
      <name val="Arial"/>
      <family val="2"/>
    </font>
    <font>
      <sz val="12"/>
      <name val="Times New Roman"/>
      <family val="1"/>
    </font>
    <font>
      <sz val="11"/>
      <name val="Times New Roman"/>
      <family val="1"/>
    </font>
    <font>
      <sz val="16"/>
      <name val="Arial"/>
      <family val="2"/>
    </font>
    <font>
      <sz val="10"/>
      <color rgb="FFFF0000"/>
      <name val="Times New Roman"/>
      <family val="1"/>
    </font>
    <font>
      <sz val="11"/>
      <name val="Calibri"/>
      <family val="2"/>
      <scheme val="minor"/>
    </font>
    <font>
      <i/>
      <sz val="10"/>
      <color theme="1"/>
      <name val="Arial"/>
      <family val="2"/>
    </font>
    <font>
      <u/>
      <sz val="11"/>
      <color theme="10"/>
      <name val="Calibri"/>
      <family val="2"/>
      <scheme val="minor"/>
    </font>
    <font>
      <sz val="20"/>
      <name val="Arial"/>
      <family val="2"/>
    </font>
    <font>
      <b/>
      <vertAlign val="superscript"/>
      <sz val="11"/>
      <name val="Arial"/>
      <family val="2"/>
    </font>
    <font>
      <b/>
      <sz val="14"/>
      <name val="Calibri"/>
      <family val="2"/>
    </font>
    <font>
      <b/>
      <sz val="10"/>
      <color rgb="FF000000"/>
      <name val="Arial"/>
      <family val="2"/>
    </font>
  </fonts>
  <fills count="4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FFFFFF"/>
        <bgColor indexed="64"/>
      </patternFill>
    </fill>
    <fill>
      <patternFill patternType="solid">
        <fgColor theme="0" tint="-0.249977111117893"/>
        <bgColor indexed="64"/>
      </patternFill>
    </fill>
    <fill>
      <patternFill patternType="solid">
        <fgColor rgb="FFD9D9D9"/>
        <bgColor rgb="FF000000"/>
      </patternFill>
    </fill>
    <fill>
      <patternFill patternType="solid">
        <fgColor rgb="FFBFBFBF"/>
        <bgColor rgb="FF000000"/>
      </patternFill>
    </fill>
  </fills>
  <borders count="153">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style="medium">
        <color rgb="FF000000"/>
      </right>
      <top style="medium">
        <color rgb="FF000000"/>
      </top>
      <bottom style="thin">
        <color auto="1"/>
      </bottom>
      <diagonal/>
    </border>
    <border>
      <left style="medium">
        <color rgb="FF000000"/>
      </left>
      <right style="medium">
        <color rgb="FF000000"/>
      </right>
      <top style="thin">
        <color auto="1"/>
      </top>
      <bottom style="medium">
        <color rgb="FF000000"/>
      </bottom>
      <diagonal/>
    </border>
    <border>
      <left/>
      <right style="thin">
        <color auto="1"/>
      </right>
      <top style="medium">
        <color rgb="FF000000"/>
      </top>
      <bottom style="thin">
        <color auto="1"/>
      </bottom>
      <diagonal/>
    </border>
    <border>
      <left/>
      <right style="thin">
        <color auto="1"/>
      </right>
      <top style="thin">
        <color auto="1"/>
      </top>
      <bottom style="medium">
        <color rgb="FF000000"/>
      </bottom>
      <diagonal/>
    </border>
    <border>
      <left style="thin">
        <color auto="1"/>
      </left>
      <right/>
      <top style="medium">
        <color rgb="FF000000"/>
      </top>
      <bottom style="thin">
        <color auto="1"/>
      </bottom>
      <diagonal/>
    </border>
    <border>
      <left style="thin">
        <color auto="1"/>
      </left>
      <right/>
      <top style="thin">
        <color auto="1"/>
      </top>
      <bottom style="medium">
        <color rgb="FF000000"/>
      </bottom>
      <diagonal/>
    </border>
    <border>
      <left style="thin">
        <color auto="1"/>
      </left>
      <right/>
      <top style="thin">
        <color auto="1"/>
      </top>
      <bottom style="medium">
        <color indexed="64"/>
      </bottom>
      <diagonal/>
    </border>
    <border>
      <left style="thin">
        <color auto="1"/>
      </left>
      <right/>
      <top style="medium">
        <color rgb="FF000000"/>
      </top>
      <bottom style="medium">
        <color auto="1"/>
      </bottom>
      <diagonal/>
    </border>
    <border>
      <left style="medium">
        <color indexed="64"/>
      </left>
      <right style="thin">
        <color rgb="FF000000"/>
      </right>
      <top style="medium">
        <color rgb="FF000000"/>
      </top>
      <bottom style="medium">
        <color indexed="64"/>
      </bottom>
      <diagonal/>
    </border>
    <border>
      <left style="medium">
        <color rgb="FF000000"/>
      </left>
      <right style="medium">
        <color rgb="FF000000"/>
      </right>
      <top style="thin">
        <color auto="1"/>
      </top>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
      <left style="medium">
        <color rgb="FF000000"/>
      </left>
      <right style="medium">
        <color rgb="FF000000"/>
      </right>
      <top/>
      <bottom style="thin">
        <color auto="1"/>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indexed="64"/>
      </left>
      <right style="medium">
        <color rgb="FF000000"/>
      </right>
      <top style="medium">
        <color indexed="64"/>
      </top>
      <bottom style="thin">
        <color auto="1"/>
      </bottom>
      <diagonal/>
    </border>
    <border>
      <left style="medium">
        <color rgb="FF000000"/>
      </left>
      <right style="thin">
        <color auto="1"/>
      </right>
      <top style="medium">
        <color indexed="64"/>
      </top>
      <bottom style="thin">
        <color auto="1"/>
      </bottom>
      <diagonal/>
    </border>
    <border>
      <left style="thin">
        <color auto="1"/>
      </left>
      <right style="medium">
        <color rgb="FF000000"/>
      </right>
      <top style="medium">
        <color indexed="64"/>
      </top>
      <bottom style="thin">
        <color auto="1"/>
      </bottom>
      <diagonal/>
    </border>
    <border>
      <left style="medium">
        <color indexed="64"/>
      </left>
      <right style="medium">
        <color rgb="FF000000"/>
      </right>
      <top style="thin">
        <color auto="1"/>
      </top>
      <bottom style="thin">
        <color auto="1"/>
      </bottom>
      <diagonal/>
    </border>
    <border>
      <left style="medium">
        <color indexed="64"/>
      </left>
      <right style="medium">
        <color rgb="FF000000"/>
      </right>
      <top style="thin">
        <color auto="1"/>
      </top>
      <bottom style="medium">
        <color indexed="64"/>
      </bottom>
      <diagonal/>
    </border>
    <border>
      <left style="medium">
        <color rgb="FF000000"/>
      </left>
      <right style="thin">
        <color auto="1"/>
      </right>
      <top style="thin">
        <color auto="1"/>
      </top>
      <bottom style="medium">
        <color indexed="64"/>
      </bottom>
      <diagonal/>
    </border>
    <border>
      <left style="thin">
        <color auto="1"/>
      </left>
      <right style="medium">
        <color rgb="FF000000"/>
      </right>
      <top style="thin">
        <color auto="1"/>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thin">
        <color rgb="FF000000"/>
      </top>
      <bottom style="thin">
        <color auto="1"/>
      </bottom>
      <diagonal/>
    </border>
    <border>
      <left style="medium">
        <color auto="1"/>
      </left>
      <right style="thin">
        <color auto="1"/>
      </right>
      <top style="thin">
        <color auto="1"/>
      </top>
      <bottom style="medium">
        <color rgb="FF000000"/>
      </bottom>
      <diagonal/>
    </border>
    <border>
      <left style="thin">
        <color auto="1"/>
      </left>
      <right style="thin">
        <color auto="1"/>
      </right>
      <top/>
      <bottom style="medium">
        <color rgb="FF000000"/>
      </bottom>
      <diagonal/>
    </border>
    <border>
      <left style="thin">
        <color auto="1"/>
      </left>
      <right style="medium">
        <color auto="1"/>
      </right>
      <top/>
      <bottom style="medium">
        <color rgb="FF000000"/>
      </bottom>
      <diagonal/>
    </border>
    <border>
      <left style="thin">
        <color auto="1"/>
      </left>
      <right/>
      <top/>
      <bottom style="medium">
        <color auto="1"/>
      </bottom>
      <diagonal/>
    </border>
  </borders>
  <cellStyleXfs count="31345">
    <xf numFmtId="0" fontId="0" fillId="0" borderId="0"/>
    <xf numFmtId="9" fontId="114" fillId="0" borderId="0" applyFont="0" applyFill="0" applyBorder="0" applyAlignment="0" applyProtection="0"/>
    <xf numFmtId="44" fontId="114" fillId="0" borderId="0" applyFont="0" applyFill="0" applyBorder="0" applyAlignment="0" applyProtection="0"/>
    <xf numFmtId="42" fontId="114" fillId="0" borderId="0" applyFont="0" applyFill="0" applyBorder="0" applyAlignment="0" applyProtection="0"/>
    <xf numFmtId="43" fontId="114" fillId="0" borderId="0" applyFont="0" applyFill="0" applyBorder="0" applyAlignment="0" applyProtection="0"/>
    <xf numFmtId="41" fontId="114"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66" fontId="40" fillId="8" borderId="1">
      <alignment horizontal="center" vertical="center"/>
    </xf>
    <xf numFmtId="166" fontId="40" fillId="8" borderId="1">
      <alignment horizontal="center" vertical="center"/>
    </xf>
    <xf numFmtId="166" fontId="40" fillId="8" borderId="1">
      <alignment horizontal="center" vertical="center"/>
    </xf>
    <xf numFmtId="166" fontId="40" fillId="8" borderId="1">
      <alignment horizontal="center" vertical="center"/>
    </xf>
    <xf numFmtId="0" fontId="23" fillId="3" borderId="0" applyNumberFormat="0" applyBorder="0" applyAlignment="0" applyProtection="0"/>
    <xf numFmtId="0" fontId="24" fillId="20" borderId="2" applyNumberFormat="0" applyAlignment="0" applyProtection="0"/>
    <xf numFmtId="0" fontId="25" fillId="21" borderId="3" applyNumberFormat="0" applyAlignment="0" applyProtection="0"/>
    <xf numFmtId="41" fontId="114" fillId="0" borderId="0" applyFont="0" applyFill="0" applyBorder="0" applyAlignment="0" applyProtection="0"/>
    <xf numFmtId="41"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0" fontId="26" fillId="0" borderId="0" applyNumberForma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27" fillId="4"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38" fillId="0" borderId="4" applyNumberFormat="0" applyProtection="0"/>
    <xf numFmtId="170" fontId="38" fillId="0" borderId="5">
      <alignment horizontal="left" vertical="center"/>
    </xf>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28" fillId="0" borderId="6" applyNumberFormat="0" applyFill="0" applyAlignment="0" applyProtection="0"/>
    <xf numFmtId="0" fontId="28"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44" fillId="0" borderId="7" applyNumberFormat="0" applyFill="0" applyAlignment="0" applyProtection="0"/>
    <xf numFmtId="0" fontId="72" fillId="0" borderId="0" applyNumberFormat="0" applyFill="0" applyBorder="0">
      <protection locked="0"/>
    </xf>
    <xf numFmtId="0" fontId="41" fillId="22" borderId="8" applyNumberFormat="0" applyBorder="0" applyAlignment="0" applyProtection="0"/>
    <xf numFmtId="0" fontId="41" fillId="22" borderId="8" applyNumberFormat="0" applyBorder="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30" fillId="0" borderId="9" applyNumberFormat="0" applyFill="0" applyAlignment="0" applyProtection="0"/>
    <xf numFmtId="0" fontId="31" fillId="23" borderId="0" applyNumberFormat="0" applyBorder="0" applyAlignment="0" applyProtection="0"/>
    <xf numFmtId="37" fontId="45" fillId="0" borderId="0"/>
    <xf numFmtId="37" fontId="45" fillId="0" borderId="0"/>
    <xf numFmtId="37" fontId="45" fillId="0" borderId="0"/>
    <xf numFmtId="37" fontId="45" fillId="0" borderId="0"/>
    <xf numFmtId="169" fontId="46" fillId="0" borderId="0"/>
    <xf numFmtId="169" fontId="46" fillId="0" borderId="0"/>
    <xf numFmtId="169" fontId="46" fillId="0" borderId="0"/>
    <xf numFmtId="169" fontId="46"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170" fontId="60" fillId="0" borderId="0"/>
    <xf numFmtId="170" fontId="6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170" fontId="70" fillId="0" borderId="0"/>
    <xf numFmtId="170" fontId="114" fillId="0" borderId="0"/>
    <xf numFmtId="0" fontId="114" fillId="0" borderId="0"/>
    <xf numFmtId="0" fontId="114" fillId="0" borderId="0"/>
    <xf numFmtId="0" fontId="114" fillId="0" borderId="0"/>
    <xf numFmtId="0" fontId="114" fillId="0" borderId="0"/>
    <xf numFmtId="0" fontId="114" fillId="0" borderId="0"/>
    <xf numFmtId="0" fontId="74" fillId="0" borderId="0"/>
    <xf numFmtId="0" fontId="74" fillId="0" borderId="0"/>
    <xf numFmtId="0" fontId="74" fillId="0" borderId="0"/>
    <xf numFmtId="0" fontId="74" fillId="0" borderId="0"/>
    <xf numFmtId="0" fontId="74" fillId="0" borderId="0"/>
    <xf numFmtId="170" fontId="70" fillId="0" borderId="0"/>
    <xf numFmtId="0" fontId="74" fillId="0" borderId="0"/>
    <xf numFmtId="0" fontId="74" fillId="0" borderId="0"/>
    <xf numFmtId="0" fontId="74" fillId="0" borderId="0"/>
    <xf numFmtId="0" fontId="74" fillId="0" borderId="0"/>
    <xf numFmtId="0" fontId="74" fillId="0" borderId="0"/>
    <xf numFmtId="0" fontId="74" fillId="0" borderId="0"/>
    <xf numFmtId="170" fontId="70" fillId="0" borderId="0"/>
    <xf numFmtId="170" fontId="114" fillId="0" borderId="0"/>
    <xf numFmtId="170" fontId="114" fillId="0" borderId="0"/>
    <xf numFmtId="170" fontId="114" fillId="0" borderId="0"/>
    <xf numFmtId="0" fontId="114" fillId="0" borderId="0"/>
    <xf numFmtId="0" fontId="114" fillId="22" borderId="10" applyNumberFormat="0" applyFont="0" applyAlignment="0" applyProtection="0"/>
    <xf numFmtId="0" fontId="32" fillId="20" borderId="11" applyNumberFormat="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36" fillId="23" borderId="11" applyNumberFormat="0" applyProtection="0">
      <alignment vertical="center"/>
    </xf>
    <xf numFmtId="0" fontId="36" fillId="23" borderId="11" applyNumberFormat="0" applyProtection="0">
      <alignment vertical="center"/>
    </xf>
    <xf numFmtId="0" fontId="71" fillId="2" borderId="8" applyNumberFormat="0" applyProtection="0">
      <alignment horizontal="right" vertical="center" wrapText="1"/>
    </xf>
    <xf numFmtId="0" fontId="36" fillId="23" borderId="11" applyNumberFormat="0" applyProtection="0">
      <alignment vertical="center"/>
    </xf>
    <xf numFmtId="0" fontId="71" fillId="2" borderId="8" applyNumberFormat="0" applyProtection="0">
      <alignment horizontal="right" vertical="center" wrapText="1"/>
    </xf>
    <xf numFmtId="0" fontId="53" fillId="23" borderId="12" applyNumberFormat="0" applyProtection="0">
      <alignment vertical="center"/>
    </xf>
    <xf numFmtId="4" fontId="54" fillId="24" borderId="13">
      <alignment vertical="center"/>
    </xf>
    <xf numFmtId="4" fontId="55" fillId="24" borderId="13">
      <alignment vertical="center"/>
    </xf>
    <xf numFmtId="4" fontId="54" fillId="25" borderId="13">
      <alignment vertical="center"/>
    </xf>
    <xf numFmtId="4" fontId="55" fillId="25" borderId="13">
      <alignment vertical="center"/>
    </xf>
    <xf numFmtId="0" fontId="36" fillId="23" borderId="11" applyNumberFormat="0" applyProtection="0">
      <alignment horizontal="left" vertical="center" indent="1"/>
    </xf>
    <xf numFmtId="0" fontId="36" fillId="23" borderId="11" applyNumberFormat="0" applyProtection="0">
      <alignment horizontal="left" vertical="center" indent="1"/>
    </xf>
    <xf numFmtId="0" fontId="71" fillId="2" borderId="8" applyNumberFormat="0" applyProtection="0">
      <alignment horizontal="left" vertical="center" indent="1"/>
    </xf>
    <xf numFmtId="0" fontId="36" fillId="23" borderId="11" applyNumberFormat="0" applyProtection="0">
      <alignment horizontal="left" vertical="center" indent="1"/>
    </xf>
    <xf numFmtId="0" fontId="71" fillId="2" borderId="8" applyNumberFormat="0" applyProtection="0">
      <alignment horizontal="left" vertical="center" indent="1"/>
    </xf>
    <xf numFmtId="0" fontId="35" fillId="23" borderId="12" applyNumberFormat="0" applyProtection="0">
      <alignment horizontal="left" vertical="top" indent="1"/>
    </xf>
    <xf numFmtId="0" fontId="56" fillId="12" borderId="8" applyNumberFormat="0" applyProtection="0">
      <alignment horizontal="left" vertical="center"/>
    </xf>
    <xf numFmtId="0" fontId="50" fillId="21" borderId="8" applyNumberFormat="0">
      <alignment horizontal="right" vertical="center"/>
    </xf>
    <xf numFmtId="0" fontId="36" fillId="3" borderId="12" applyNumberFormat="0" applyProtection="0">
      <alignment horizontal="right" vertical="center"/>
    </xf>
    <xf numFmtId="0" fontId="36" fillId="3" borderId="12" applyNumberFormat="0" applyProtection="0">
      <alignment horizontal="right" vertical="center"/>
    </xf>
    <xf numFmtId="0" fontId="36" fillId="9" borderId="12" applyNumberFormat="0" applyProtection="0">
      <alignment horizontal="right" vertical="center"/>
    </xf>
    <xf numFmtId="0" fontId="36" fillId="9" borderId="12" applyNumberFormat="0" applyProtection="0">
      <alignment horizontal="right" vertical="center"/>
    </xf>
    <xf numFmtId="0" fontId="36" fillId="17" borderId="12" applyNumberFormat="0" applyProtection="0">
      <alignment horizontal="right" vertical="center"/>
    </xf>
    <xf numFmtId="0" fontId="36" fillId="17" borderId="12" applyNumberFormat="0" applyProtection="0">
      <alignment horizontal="right" vertical="center"/>
    </xf>
    <xf numFmtId="0" fontId="36" fillId="11" borderId="12" applyNumberFormat="0" applyProtection="0">
      <alignment horizontal="right" vertical="center"/>
    </xf>
    <xf numFmtId="0" fontId="36" fillId="11" borderId="12" applyNumberFormat="0" applyProtection="0">
      <alignment horizontal="right" vertical="center"/>
    </xf>
    <xf numFmtId="0" fontId="36" fillId="15" borderId="12" applyNumberFormat="0" applyProtection="0">
      <alignment horizontal="right" vertical="center"/>
    </xf>
    <xf numFmtId="0" fontId="36" fillId="15" borderId="12" applyNumberFormat="0" applyProtection="0">
      <alignment horizontal="right" vertical="center"/>
    </xf>
    <xf numFmtId="0" fontId="36" fillId="19" borderId="12" applyNumberFormat="0" applyProtection="0">
      <alignment horizontal="right" vertical="center"/>
    </xf>
    <xf numFmtId="0" fontId="36" fillId="19" borderId="12" applyNumberFormat="0" applyProtection="0">
      <alignment horizontal="right" vertical="center"/>
    </xf>
    <xf numFmtId="0" fontId="36" fillId="18" borderId="12" applyNumberFormat="0" applyProtection="0">
      <alignment horizontal="right" vertical="center"/>
    </xf>
    <xf numFmtId="0" fontId="36" fillId="18" borderId="12" applyNumberFormat="0" applyProtection="0">
      <alignment horizontal="right" vertical="center"/>
    </xf>
    <xf numFmtId="0" fontId="36" fillId="26" borderId="12" applyNumberFormat="0" applyProtection="0">
      <alignment horizontal="right" vertical="center"/>
    </xf>
    <xf numFmtId="0" fontId="36" fillId="26" borderId="12" applyNumberFormat="0" applyProtection="0">
      <alignment horizontal="right" vertical="center"/>
    </xf>
    <xf numFmtId="0" fontId="36" fillId="10" borderId="12" applyNumberFormat="0" applyProtection="0">
      <alignment horizontal="right" vertical="center"/>
    </xf>
    <xf numFmtId="0" fontId="36" fillId="10" borderId="12" applyNumberFormat="0" applyProtection="0">
      <alignment horizontal="right" vertical="center"/>
    </xf>
    <xf numFmtId="0" fontId="35" fillId="0" borderId="8" applyNumberFormat="0" applyProtection="0">
      <alignment horizontal="left" vertical="center" indent="1"/>
    </xf>
    <xf numFmtId="0" fontId="36" fillId="0" borderId="8" applyNumberFormat="0" applyProtection="0">
      <alignment horizontal="left" vertical="center" indent="1"/>
    </xf>
    <xf numFmtId="0" fontId="36" fillId="0" borderId="8" applyNumberFormat="0" applyProtection="0">
      <alignment horizontal="left" vertical="center" indent="1"/>
    </xf>
    <xf numFmtId="0" fontId="36" fillId="0" borderId="8"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7" fillId="27" borderId="0" applyNumberFormat="0" applyProtection="0">
      <alignment horizontal="left" vertical="center" indent="1"/>
    </xf>
    <xf numFmtId="0" fontId="58" fillId="20" borderId="12" applyNumberFormat="0" applyProtection="0">
      <alignment horizontal="center" vertical="center"/>
    </xf>
    <xf numFmtId="4" fontId="59" fillId="28" borderId="14">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0" borderId="0" applyNumberFormat="0" applyProtection="0">
      <alignment horizontal="left" vertical="center" indent="1"/>
    </xf>
    <xf numFmtId="0" fontId="56" fillId="2" borderId="8" applyNumberFormat="0" applyProtection="0">
      <alignment horizontal="left" vertical="center" indent="2"/>
    </xf>
    <xf numFmtId="0" fontId="56" fillId="2" borderId="8" applyNumberFormat="0" applyProtection="0">
      <alignment horizontal="left" vertical="center" indent="2"/>
    </xf>
    <xf numFmtId="0" fontId="56" fillId="2" borderId="8" applyNumberFormat="0" applyProtection="0">
      <alignment horizontal="left" vertical="center" indent="2"/>
    </xf>
    <xf numFmtId="0" fontId="56" fillId="2" borderId="8" applyNumberFormat="0" applyProtection="0">
      <alignment horizontal="left" vertical="center" indent="2"/>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60" fillId="0" borderId="8" applyNumberFormat="0" applyProtection="0">
      <alignment horizontal="left" vertical="center" indent="2"/>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36" fillId="22" borderId="12" applyNumberFormat="0" applyProtection="0">
      <alignment vertical="center"/>
    </xf>
    <xf numFmtId="0" fontId="36" fillId="22" borderId="12" applyNumberFormat="0" applyProtection="0">
      <alignment vertical="center"/>
    </xf>
    <xf numFmtId="0" fontId="61" fillId="22" borderId="12" applyNumberFormat="0" applyProtection="0">
      <alignment vertical="center"/>
    </xf>
    <xf numFmtId="4" fontId="62" fillId="24" borderId="14">
      <alignment vertical="center"/>
    </xf>
    <xf numFmtId="4" fontId="63" fillId="24" borderId="14">
      <alignment vertical="center"/>
    </xf>
    <xf numFmtId="4" fontId="62" fillId="25" borderId="14">
      <alignment vertical="center"/>
    </xf>
    <xf numFmtId="4" fontId="63" fillId="25" borderId="14">
      <alignment vertical="center"/>
    </xf>
    <xf numFmtId="0" fontId="51" fillId="0" borderId="0" applyNumberFormat="0" applyProtection="0">
      <alignment horizontal="left" vertical="center" indent="1"/>
    </xf>
    <xf numFmtId="0" fontId="36" fillId="22" borderId="12" applyNumberFormat="0" applyProtection="0">
      <alignment horizontal="left" vertical="top" indent="1"/>
    </xf>
    <xf numFmtId="0" fontId="36" fillId="22" borderId="12" applyNumberFormat="0" applyProtection="0">
      <alignment horizontal="left" vertical="top" indent="1"/>
    </xf>
    <xf numFmtId="0" fontId="50" fillId="21" borderId="8" applyNumberFormat="0">
      <alignment horizontal="left" vertical="center"/>
    </xf>
    <xf numFmtId="0" fontId="41" fillId="0" borderId="8" applyNumberFormat="0" applyProtection="0">
      <alignment horizontal="left" vertical="center" indent="1"/>
    </xf>
    <xf numFmtId="0" fontId="36" fillId="31" borderId="11" applyNumberFormat="0" applyProtection="0">
      <alignment horizontal="right" vertical="center"/>
    </xf>
    <xf numFmtId="0" fontId="36" fillId="31" borderId="11" applyNumberFormat="0" applyProtection="0">
      <alignment horizontal="right" vertical="center"/>
    </xf>
    <xf numFmtId="0" fontId="70" fillId="0" borderId="8" applyNumberFormat="0" applyProtection="0">
      <alignment horizontal="right" vertical="center" wrapText="1"/>
    </xf>
    <xf numFmtId="0" fontId="36" fillId="31" borderId="11" applyNumberFormat="0" applyProtection="0">
      <alignment horizontal="right" vertical="center"/>
    </xf>
    <xf numFmtId="0" fontId="70" fillId="0" borderId="8" applyNumberFormat="0" applyProtection="0">
      <alignment horizontal="right" vertical="center" wrapText="1"/>
    </xf>
    <xf numFmtId="0" fontId="61" fillId="30" borderId="12" applyNumberFormat="0" applyProtection="0">
      <alignment horizontal="right" vertical="center"/>
    </xf>
    <xf numFmtId="4" fontId="64" fillId="24" borderId="14">
      <alignment vertical="center"/>
    </xf>
    <xf numFmtId="4" fontId="65" fillId="24" borderId="14">
      <alignment vertical="center"/>
    </xf>
    <xf numFmtId="4" fontId="64" fillId="25" borderId="14">
      <alignment vertical="center"/>
    </xf>
    <xf numFmtId="4" fontId="65" fillId="17" borderId="14">
      <alignment vertical="center"/>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0" fillId="0" borderId="8"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0" fillId="0" borderId="8" applyNumberFormat="0" applyProtection="0">
      <alignment horizontal="left" vertical="center" indent="1"/>
    </xf>
    <xf numFmtId="0" fontId="56" fillId="12" borderId="8" applyNumberFormat="0" applyProtection="0">
      <alignment horizontal="center" vertical="top" wrapText="1"/>
    </xf>
    <xf numFmtId="4" fontId="66" fillId="28" borderId="15">
      <alignment vertical="center"/>
    </xf>
    <xf numFmtId="4" fontId="67" fillId="28" borderId="15">
      <alignment vertical="center"/>
    </xf>
    <xf numFmtId="4" fontId="54" fillId="24" borderId="15">
      <alignment vertical="center"/>
    </xf>
    <xf numFmtId="4" fontId="55" fillId="24" borderId="15">
      <alignment vertical="center"/>
    </xf>
    <xf numFmtId="4" fontId="54" fillId="25" borderId="14">
      <alignment vertical="center"/>
    </xf>
    <xf numFmtId="4" fontId="55" fillId="25" borderId="14">
      <alignment vertical="center"/>
    </xf>
    <xf numFmtId="4" fontId="68" fillId="22" borderId="15">
      <alignment horizontal="left" vertical="center" indent="1"/>
    </xf>
    <xf numFmtId="0" fontId="49" fillId="0" borderId="0" applyNumberFormat="0" applyProtection="0">
      <alignment vertical="center"/>
    </xf>
    <xf numFmtId="0" fontId="39" fillId="0" borderId="12" applyNumberFormat="0" applyProtection="0">
      <alignment horizontal="right" vertical="center"/>
    </xf>
    <xf numFmtId="0" fontId="39" fillId="0" borderId="12" applyNumberFormat="0" applyProtection="0">
      <alignment horizontal="right" vertical="center"/>
    </xf>
    <xf numFmtId="170" fontId="69" fillId="28" borderId="16">
      <protection locked="0"/>
    </xf>
    <xf numFmtId="170" fontId="69" fillId="32" borderId="0"/>
    <xf numFmtId="170" fontId="52" fillId="0" borderId="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33"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41" fillId="23" borderId="0" applyNumberFormat="0" applyBorder="0" applyAlignment="0" applyProtection="0"/>
    <xf numFmtId="0" fontId="41" fillId="23" borderId="0" applyNumberFormat="0" applyBorder="0" applyAlignment="0" applyProtection="0"/>
    <xf numFmtId="37" fontId="41" fillId="0" borderId="0"/>
    <xf numFmtId="37" fontId="41" fillId="0" borderId="0"/>
    <xf numFmtId="37" fontId="41" fillId="0" borderId="0"/>
    <xf numFmtId="37" fontId="41" fillId="0" borderId="0"/>
    <xf numFmtId="3" fontId="48" fillId="0" borderId="7" applyProtection="0"/>
    <xf numFmtId="0" fontId="34" fillId="0" borderId="0" applyNumberFormat="0" applyFill="0" applyBorder="0" applyAlignment="0" applyProtection="0"/>
    <xf numFmtId="0" fontId="74" fillId="0" borderId="0"/>
    <xf numFmtId="0" fontId="74" fillId="0" borderId="0"/>
    <xf numFmtId="0" fontId="39" fillId="0" borderId="12" applyNumberFormat="0" applyProtection="0">
      <alignment horizontal="right" vertical="center"/>
    </xf>
    <xf numFmtId="0" fontId="114" fillId="0" borderId="0"/>
    <xf numFmtId="0" fontId="114" fillId="0" borderId="0"/>
    <xf numFmtId="0" fontId="114" fillId="0" borderId="0"/>
    <xf numFmtId="0" fontId="114" fillId="0" borderId="0"/>
    <xf numFmtId="0" fontId="114" fillId="0" borderId="0"/>
    <xf numFmtId="0" fontId="74" fillId="0" borderId="0"/>
    <xf numFmtId="0" fontId="74" fillId="0" borderId="0"/>
    <xf numFmtId="0" fontId="74" fillId="0" borderId="0"/>
    <xf numFmtId="0" fontId="20" fillId="0" borderId="0"/>
    <xf numFmtId="0" fontId="8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2" applyNumberFormat="0" applyAlignment="0" applyProtection="0"/>
    <xf numFmtId="0" fontId="25" fillId="21" borderId="3" applyNumberFormat="0" applyAlignment="0" applyProtection="0"/>
    <xf numFmtId="43" fontId="80"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81" fillId="0" borderId="18" applyNumberFormat="0" applyFill="0" applyAlignment="0" applyProtection="0"/>
    <xf numFmtId="0" fontId="82" fillId="0" borderId="13"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30" fillId="0" borderId="9" applyNumberFormat="0" applyFill="0" applyAlignment="0" applyProtection="0"/>
    <xf numFmtId="0" fontId="31" fillId="23" borderId="0" applyNumberFormat="0" applyBorder="0" applyAlignment="0" applyProtection="0"/>
    <xf numFmtId="0" fontId="80" fillId="22" borderId="10" applyNumberFormat="0" applyFont="0" applyAlignment="0" applyProtection="0"/>
    <xf numFmtId="0" fontId="32" fillId="20" borderId="11" applyNumberFormat="0" applyAlignment="0" applyProtection="0"/>
    <xf numFmtId="9" fontId="80" fillId="0" borderId="0" applyFont="0" applyFill="0" applyBorder="0" applyAlignment="0" applyProtection="0"/>
    <xf numFmtId="0" fontId="33" fillId="0" borderId="0" applyNumberFormat="0" applyFill="0" applyBorder="0" applyAlignment="0" applyProtection="0"/>
    <xf numFmtId="0" fontId="83" fillId="0" borderId="19" applyNumberFormat="0" applyFill="0" applyAlignment="0" applyProtection="0"/>
    <xf numFmtId="0" fontId="34" fillId="0" borderId="0" applyNumberFormat="0" applyFill="0" applyBorder="0" applyAlignment="0" applyProtection="0"/>
    <xf numFmtId="0" fontId="20" fillId="0" borderId="0"/>
    <xf numFmtId="0" fontId="114" fillId="0" borderId="0"/>
    <xf numFmtId="172" fontId="85" fillId="0" borderId="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20" fillId="0" borderId="0"/>
    <xf numFmtId="0" fontId="42" fillId="0" borderId="0" applyNumberFormat="0" applyFill="0" applyBorder="0" applyAlignment="0" applyProtection="0"/>
    <xf numFmtId="0" fontId="38" fillId="0" borderId="4" applyNumberFormat="0" applyProtection="0"/>
    <xf numFmtId="0" fontId="38" fillId="0" borderId="5">
      <alignment horizontal="left" vertical="center"/>
    </xf>
    <xf numFmtId="0" fontId="43"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44" fillId="0" borderId="7" applyNumberFormat="0" applyFill="0" applyAlignment="0" applyProtection="0"/>
    <xf numFmtId="0" fontId="114" fillId="0" borderId="0"/>
    <xf numFmtId="0" fontId="114" fillId="0" borderId="0"/>
    <xf numFmtId="0" fontId="114" fillId="0" borderId="0"/>
    <xf numFmtId="0" fontId="20" fillId="0" borderId="0"/>
    <xf numFmtId="9" fontId="114" fillId="0" borderId="0" applyFont="0" applyFill="0" applyBorder="0" applyAlignment="0" applyProtection="0"/>
    <xf numFmtId="0" fontId="86" fillId="23" borderId="20" applyNumberFormat="0" applyProtection="0">
      <alignment vertical="center"/>
    </xf>
    <xf numFmtId="0" fontId="87" fillId="23" borderId="20" applyNumberFormat="0" applyProtection="0">
      <alignment vertical="center"/>
    </xf>
    <xf numFmtId="0" fontId="88" fillId="23" borderId="20" applyNumberFormat="0" applyProtection="0">
      <alignment horizontal="left" vertical="center" indent="1"/>
    </xf>
    <xf numFmtId="0" fontId="35" fillId="23" borderId="12" applyNumberFormat="0" applyProtection="0">
      <alignment horizontal="left" vertical="top" indent="1"/>
    </xf>
    <xf numFmtId="0" fontId="89" fillId="27" borderId="20" applyNumberFormat="0" applyProtection="0">
      <alignment horizontal="left" vertical="center" indent="1"/>
    </xf>
    <xf numFmtId="0" fontId="64" fillId="17" borderId="20" applyNumberFormat="0" applyProtection="0">
      <alignment vertical="center"/>
    </xf>
    <xf numFmtId="0" fontId="77" fillId="7" borderId="20" applyNumberFormat="0" applyProtection="0">
      <alignment vertical="center"/>
    </xf>
    <xf numFmtId="0" fontId="64" fillId="24" borderId="20" applyNumberFormat="0" applyProtection="0">
      <alignment vertical="center"/>
    </xf>
    <xf numFmtId="0" fontId="54" fillId="17" borderId="20" applyNumberFormat="0" applyProtection="0">
      <alignment vertical="center"/>
    </xf>
    <xf numFmtId="0" fontId="68" fillId="33" borderId="20" applyNumberFormat="0" applyProtection="0">
      <alignment horizontal="left" vertical="center" indent="1"/>
    </xf>
    <xf numFmtId="0" fontId="68" fillId="30" borderId="20" applyNumberFormat="0" applyProtection="0">
      <alignment horizontal="left" vertical="center" indent="1"/>
    </xf>
    <xf numFmtId="0" fontId="90" fillId="27" borderId="20" applyNumberFormat="0" applyProtection="0">
      <alignment horizontal="left" vertical="center" indent="1"/>
    </xf>
    <xf numFmtId="0" fontId="91" fillId="8" borderId="20" applyNumberFormat="0" applyProtection="0">
      <alignment vertical="center"/>
    </xf>
    <xf numFmtId="0" fontId="59" fillId="28" borderId="20" applyNumberFormat="0" applyProtection="0">
      <alignment horizontal="left" vertical="center" indent="1"/>
    </xf>
    <xf numFmtId="0" fontId="92" fillId="30" borderId="20" applyNumberFormat="0" applyProtection="0">
      <alignment horizontal="left" vertical="center" indent="1"/>
    </xf>
    <xf numFmtId="0" fontId="93" fillId="27" borderId="20"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94" fillId="28" borderId="20" applyNumberFormat="0" applyProtection="0">
      <alignment vertical="center"/>
    </xf>
    <xf numFmtId="0" fontId="95" fillId="28" borderId="20" applyNumberFormat="0" applyProtection="0">
      <alignment vertical="center"/>
    </xf>
    <xf numFmtId="0" fontId="68" fillId="30" borderId="20" applyNumberFormat="0" applyProtection="0">
      <alignment horizontal="left" vertical="center" indent="1"/>
    </xf>
    <xf numFmtId="0" fontId="36" fillId="22" borderId="12" applyNumberFormat="0" applyProtection="0">
      <alignment horizontal="left" vertical="top" indent="1"/>
    </xf>
    <xf numFmtId="0" fontId="36" fillId="22" borderId="12" applyNumberFormat="0" applyProtection="0">
      <alignment horizontal="left" vertical="top" indent="1"/>
    </xf>
    <xf numFmtId="0" fontId="96" fillId="28" borderId="20" applyNumberFormat="0" applyProtection="0">
      <alignment vertical="center"/>
    </xf>
    <xf numFmtId="0" fontId="97" fillId="28" borderId="20" applyNumberFormat="0" applyProtection="0">
      <alignment vertical="center"/>
    </xf>
    <xf numFmtId="0" fontId="68" fillId="30" borderId="20" applyNumberFormat="0" applyProtection="0">
      <alignment horizontal="left" vertical="center" indent="1"/>
    </xf>
    <xf numFmtId="0" fontId="36" fillId="29" borderId="12" applyNumberFormat="0" applyProtection="0">
      <alignment horizontal="left" vertical="top" indent="1"/>
    </xf>
    <xf numFmtId="0" fontId="36" fillId="29" borderId="12" applyNumberFormat="0" applyProtection="0">
      <alignment horizontal="left" vertical="top" indent="1"/>
    </xf>
    <xf numFmtId="0" fontId="66" fillId="28" borderId="20" applyNumberFormat="0" applyProtection="0">
      <alignment vertical="center"/>
    </xf>
    <xf numFmtId="0" fontId="67" fillId="28" borderId="20" applyNumberFormat="0" applyProtection="0">
      <alignment vertical="center"/>
    </xf>
    <xf numFmtId="0" fontId="68" fillId="22" borderId="20" applyNumberFormat="0" applyProtection="0">
      <alignment horizontal="left" vertical="center" indent="1"/>
    </xf>
    <xf numFmtId="0" fontId="98" fillId="8" borderId="20" applyNumberFormat="0" applyProtection="0">
      <alignment horizontal="left" indent="1"/>
    </xf>
    <xf numFmtId="0" fontId="84" fillId="28" borderId="20" applyNumberFormat="0" applyProtection="0">
      <alignment vertical="center"/>
    </xf>
    <xf numFmtId="0" fontId="47" fillId="0" borderId="0" applyNumberFormat="0" applyFon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0" fillId="0" borderId="0"/>
    <xf numFmtId="0" fontId="20" fillId="0" borderId="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114" fillId="0" borderId="0"/>
    <xf numFmtId="0" fontId="114" fillId="0" borderId="0"/>
    <xf numFmtId="0" fontId="114" fillId="0" borderId="0"/>
    <xf numFmtId="0" fontId="114" fillId="0" borderId="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0" fillId="0" borderId="0"/>
    <xf numFmtId="0" fontId="114" fillId="0" borderId="0"/>
    <xf numFmtId="0" fontId="21" fillId="7"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5"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1"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1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28" borderId="2" applyNumberFormat="0" applyAlignment="0" applyProtection="0"/>
    <xf numFmtId="0" fontId="24" fillId="28" borderId="2" applyNumberFormat="0" applyAlignment="0" applyProtection="0"/>
    <xf numFmtId="0" fontId="24" fillId="20" borderId="2" applyNumberFormat="0" applyAlignment="0" applyProtection="0"/>
    <xf numFmtId="0" fontId="24" fillId="28" borderId="2" applyNumberFormat="0" applyAlignment="0" applyProtection="0"/>
    <xf numFmtId="0" fontId="24" fillId="28" borderId="2" applyNumberFormat="0" applyAlignment="0" applyProtection="0"/>
    <xf numFmtId="0" fontId="24" fillId="28" borderId="2" applyNumberFormat="0" applyAlignment="0" applyProtection="0"/>
    <xf numFmtId="43" fontId="114"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4"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80"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101" fillId="0" borderId="21" applyNumberFormat="0" applyFill="0" applyAlignment="0" applyProtection="0"/>
    <xf numFmtId="0" fontId="101" fillId="0" borderId="21" applyNumberFormat="0" applyFill="0" applyAlignment="0" applyProtection="0"/>
    <xf numFmtId="0" fontId="81" fillId="0" borderId="18"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101" fillId="0" borderId="21"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38" fillId="0" borderId="0" applyNumberFormat="0" applyFont="0" applyFill="0" applyBorder="0" applyProtection="0"/>
    <xf numFmtId="0" fontId="102" fillId="0" borderId="13" applyNumberFormat="0" applyFill="0" applyAlignment="0" applyProtection="0"/>
    <xf numFmtId="0" fontId="102" fillId="0" borderId="13" applyNumberFormat="0" applyFill="0" applyAlignment="0" applyProtection="0"/>
    <xf numFmtId="0" fontId="82" fillId="0" borderId="13" applyNumberFormat="0" applyFill="0" applyAlignment="0" applyProtection="0"/>
    <xf numFmtId="0" fontId="102" fillId="0" borderId="13" applyNumberFormat="0" applyFill="0" applyAlignment="0" applyProtection="0"/>
    <xf numFmtId="0" fontId="102" fillId="0" borderId="13" applyNumberFormat="0" applyFill="0" applyAlignment="0" applyProtection="0"/>
    <xf numFmtId="0" fontId="102" fillId="0" borderId="13" applyNumberFormat="0" applyFill="0" applyAlignment="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38" fillId="0" borderId="0" applyNumberFormat="0" applyFont="0" applyFill="0" applyBorder="0" applyProtection="0"/>
    <xf numFmtId="0" fontId="99" fillId="0" borderId="22" applyNumberFormat="0" applyFill="0" applyAlignment="0" applyProtection="0"/>
    <xf numFmtId="0" fontId="99" fillId="0" borderId="22" applyNumberFormat="0" applyFill="0" applyAlignment="0" applyProtection="0"/>
    <xf numFmtId="0" fontId="28" fillId="0" borderId="6" applyNumberFormat="0" applyFill="0" applyAlignment="0" applyProtection="0"/>
    <xf numFmtId="0" fontId="99" fillId="0" borderId="22" applyNumberFormat="0" applyFill="0" applyAlignment="0" applyProtection="0"/>
    <xf numFmtId="0" fontId="99" fillId="0" borderId="22" applyNumberFormat="0" applyFill="0" applyAlignment="0" applyProtection="0"/>
    <xf numFmtId="0" fontId="99" fillId="0" borderId="22"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0" fontId="29" fillId="23" borderId="2" applyNumberFormat="0" applyAlignment="0" applyProtection="0"/>
    <xf numFmtId="0" fontId="29" fillId="23" borderId="2" applyNumberFormat="0" applyAlignment="0" applyProtection="0"/>
    <xf numFmtId="0" fontId="29" fillId="7" borderId="2" applyNumberFormat="0" applyAlignment="0" applyProtection="0"/>
    <xf numFmtId="0" fontId="29" fillId="23" borderId="2" applyNumberFormat="0" applyAlignment="0" applyProtection="0"/>
    <xf numFmtId="0" fontId="29" fillId="23" borderId="2" applyNumberFormat="0" applyAlignment="0" applyProtection="0"/>
    <xf numFmtId="0" fontId="29" fillId="23"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80" fillId="0" borderId="0"/>
    <xf numFmtId="0" fontId="114" fillId="0" borderId="0"/>
    <xf numFmtId="0" fontId="114" fillId="0" borderId="0"/>
    <xf numFmtId="0" fontId="114"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114" fillId="0" borderId="0"/>
    <xf numFmtId="0" fontId="114"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114" fillId="0" borderId="0"/>
    <xf numFmtId="0" fontId="20" fillId="0" borderId="0"/>
    <xf numFmtId="0" fontId="20" fillId="0" borderId="0"/>
    <xf numFmtId="0" fontId="20" fillId="0" borderId="0"/>
    <xf numFmtId="0" fontId="114" fillId="0" borderId="0"/>
    <xf numFmtId="0" fontId="114" fillId="0" borderId="0"/>
    <xf numFmtId="0" fontId="20" fillId="0" borderId="0"/>
    <xf numFmtId="0" fontId="20" fillId="0" borderId="0"/>
    <xf numFmtId="0" fontId="20" fillId="0" borderId="0"/>
    <xf numFmtId="0" fontId="114" fillId="0" borderId="0"/>
    <xf numFmtId="0" fontId="80" fillId="0" borderId="0"/>
    <xf numFmtId="0" fontId="114" fillId="0" borderId="0"/>
    <xf numFmtId="0" fontId="114" fillId="0" borderId="0"/>
    <xf numFmtId="0" fontId="114" fillId="0" borderId="0"/>
    <xf numFmtId="0" fontId="20" fillId="0" borderId="0"/>
    <xf numFmtId="0" fontId="114" fillId="0" borderId="0"/>
    <xf numFmtId="0" fontId="114" fillId="0" borderId="0"/>
    <xf numFmtId="0" fontId="20" fillId="0" borderId="0"/>
    <xf numFmtId="0" fontId="114" fillId="0" borderId="0"/>
    <xf numFmtId="0" fontId="114" fillId="0" borderId="0"/>
    <xf numFmtId="0" fontId="114" fillId="0" borderId="0"/>
    <xf numFmtId="0" fontId="20" fillId="0" borderId="0"/>
    <xf numFmtId="0" fontId="114" fillId="0" borderId="0"/>
    <xf numFmtId="0" fontId="114" fillId="0" borderId="0"/>
    <xf numFmtId="0" fontId="114" fillId="0" borderId="0"/>
    <xf numFmtId="0" fontId="114" fillId="0" borderId="0"/>
    <xf numFmtId="0" fontId="8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114" fillId="0" borderId="0"/>
    <xf numFmtId="0" fontId="114" fillId="0" borderId="0"/>
    <xf numFmtId="0" fontId="80" fillId="0" borderId="0"/>
    <xf numFmtId="0" fontId="114" fillId="0" borderId="0"/>
    <xf numFmtId="0" fontId="114" fillId="0" borderId="0"/>
    <xf numFmtId="0" fontId="20" fillId="0" borderId="0"/>
    <xf numFmtId="0" fontId="114" fillId="0" borderId="0"/>
    <xf numFmtId="0" fontId="8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114" fillId="0" borderId="0"/>
    <xf numFmtId="0" fontId="80" fillId="0" borderId="0"/>
    <xf numFmtId="0" fontId="114" fillId="0" borderId="0"/>
    <xf numFmtId="0" fontId="114" fillId="22" borderId="10" applyNumberFormat="0" applyFont="0" applyAlignment="0" applyProtection="0"/>
    <xf numFmtId="0" fontId="114" fillId="22" borderId="10" applyNumberFormat="0" applyFont="0" applyAlignment="0" applyProtection="0"/>
    <xf numFmtId="0" fontId="80"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32" fillId="28" borderId="11" applyNumberFormat="0" applyAlignment="0" applyProtection="0"/>
    <xf numFmtId="0" fontId="32" fillId="28" borderId="11" applyNumberFormat="0" applyAlignment="0" applyProtection="0"/>
    <xf numFmtId="0" fontId="32" fillId="20" borderId="11" applyNumberFormat="0" applyAlignment="0" applyProtection="0"/>
    <xf numFmtId="0" fontId="32" fillId="28" borderId="11" applyNumberFormat="0" applyAlignment="0" applyProtection="0"/>
    <xf numFmtId="0" fontId="32" fillId="28" borderId="11" applyNumberFormat="0" applyAlignment="0" applyProtection="0"/>
    <xf numFmtId="0" fontId="32" fillId="28" borderId="11" applyNumberFormat="0" applyAlignment="0" applyProtection="0"/>
    <xf numFmtId="9"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0"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19"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114" fillId="0" borderId="0"/>
    <xf numFmtId="0" fontId="114"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9" fontId="80" fillId="0" borderId="0" applyFont="0" applyFill="0" applyBorder="0" applyAlignment="0" applyProtection="0"/>
    <xf numFmtId="0" fontId="29" fillId="7" borderId="2" applyNumberFormat="0" applyAlignment="0" applyProtection="0"/>
    <xf numFmtId="43" fontId="80" fillId="0" borderId="0" applyFont="0" applyFill="0" applyBorder="0" applyAlignment="0" applyProtection="0"/>
    <xf numFmtId="0" fontId="80"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9"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9" fontId="114"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4" fillId="0" borderId="0" applyFont="0" applyFill="0" applyBorder="0" applyAlignment="0" applyProtection="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9" fillId="7" borderId="2" applyNumberFormat="0" applyAlignment="0" applyProtection="0"/>
    <xf numFmtId="0" fontId="80" fillId="0" borderId="0"/>
    <xf numFmtId="0" fontId="29" fillId="7" borderId="2" applyNumberFormat="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14" fillId="0" borderId="0" applyFont="0" applyFill="0" applyBorder="0" applyAlignment="0" applyProtection="0"/>
    <xf numFmtId="9" fontId="11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4" borderId="0" applyNumberFormat="0" applyBorder="0" applyAlignment="0" applyProtection="0"/>
    <xf numFmtId="0" fontId="114" fillId="0" borderId="0"/>
    <xf numFmtId="0" fontId="20" fillId="0" borderId="0"/>
    <xf numFmtId="0" fontId="19" fillId="0" borderId="0"/>
    <xf numFmtId="0" fontId="18" fillId="0" borderId="0"/>
    <xf numFmtId="0" fontId="17" fillId="0" borderId="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44" fontId="10" fillId="0" borderId="0" applyFont="0" applyFill="0" applyBorder="0" applyAlignment="0" applyProtection="0"/>
    <xf numFmtId="0" fontId="46" fillId="0" borderId="0"/>
    <xf numFmtId="0" fontId="74" fillId="0" borderId="0"/>
    <xf numFmtId="0" fontId="114" fillId="0" borderId="0"/>
    <xf numFmtId="0" fontId="9" fillId="0" borderId="0"/>
    <xf numFmtId="44" fontId="9" fillId="0" borderId="0" applyFont="0" applyFill="0" applyBorder="0" applyAlignment="0" applyProtection="0"/>
    <xf numFmtId="0" fontId="36" fillId="0" borderId="0"/>
    <xf numFmtId="0" fontId="8" fillId="0" borderId="0"/>
    <xf numFmtId="44" fontId="8" fillId="0" borderId="0" applyFont="0" applyFill="0" applyBorder="0" applyAlignment="0" applyProtection="0"/>
    <xf numFmtId="0" fontId="7" fillId="34" borderId="0" applyNumberFormat="0" applyBorder="0" applyAlignment="0" applyProtection="0"/>
    <xf numFmtId="0" fontId="6" fillId="0" borderId="0"/>
    <xf numFmtId="0" fontId="5" fillId="0" borderId="0"/>
    <xf numFmtId="0" fontId="131" fillId="0" borderId="0" applyNumberForma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14" fillId="0" borderId="0"/>
    <xf numFmtId="0" fontId="60" fillId="0" borderId="0"/>
    <xf numFmtId="0" fontId="114" fillId="0" borderId="0"/>
  </cellStyleXfs>
  <cellXfs count="1502">
    <xf numFmtId="0" fontId="0" fillId="0" borderId="0" xfId="0"/>
    <xf numFmtId="0" fontId="75" fillId="0" borderId="0" xfId="0" applyFont="1"/>
    <xf numFmtId="0" fontId="79"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7" fillId="36" borderId="27" xfId="0" applyFont="1" applyFill="1" applyBorder="1"/>
    <xf numFmtId="0" fontId="37" fillId="0" borderId="0" xfId="0" applyFont="1"/>
    <xf numFmtId="0" fontId="37" fillId="0" borderId="29" xfId="0" applyFont="1" applyBorder="1"/>
    <xf numFmtId="164" fontId="37" fillId="0" borderId="29" xfId="4" applyNumberFormat="1" applyFont="1" applyBorder="1"/>
    <xf numFmtId="0" fontId="0" fillId="0" borderId="30" xfId="0" applyBorder="1"/>
    <xf numFmtId="37" fontId="37" fillId="0" borderId="29" xfId="4" applyNumberFormat="1" applyFont="1" applyBorder="1"/>
    <xf numFmtId="0" fontId="106" fillId="0" borderId="0" xfId="0" applyFont="1"/>
    <xf numFmtId="0" fontId="108" fillId="0" borderId="0" xfId="0" applyFont="1"/>
    <xf numFmtId="0" fontId="108" fillId="0" borderId="0" xfId="0" applyFont="1" applyAlignment="1">
      <alignment horizontal="left"/>
    </xf>
    <xf numFmtId="44" fontId="0" fillId="0" borderId="0" xfId="2" applyFont="1" applyFill="1" applyBorder="1"/>
    <xf numFmtId="164" fontId="0" fillId="0" borderId="30" xfId="4" applyNumberFormat="1" applyFont="1" applyBorder="1"/>
    <xf numFmtId="0" fontId="37" fillId="36" borderId="33" xfId="0" applyFont="1" applyFill="1" applyBorder="1"/>
    <xf numFmtId="0" fontId="37" fillId="36" borderId="34" xfId="0" applyFont="1" applyFill="1" applyBorder="1"/>
    <xf numFmtId="0" fontId="37" fillId="36" borderId="35" xfId="0" applyFont="1" applyFill="1" applyBorder="1"/>
    <xf numFmtId="0" fontId="37" fillId="36" borderId="36" xfId="0" applyFont="1" applyFill="1" applyBorder="1" applyAlignment="1">
      <alignment horizontal="center"/>
    </xf>
    <xf numFmtId="164" fontId="37" fillId="0" borderId="0" xfId="4" applyNumberFormat="1" applyFont="1" applyBorder="1"/>
    <xf numFmtId="37" fontId="37"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27" xfId="509" applyNumberFormat="1" applyFont="1" applyFill="1" applyBorder="1" applyAlignment="1">
      <alignment vertical="center" wrapText="1"/>
    </xf>
    <xf numFmtId="176" fontId="0" fillId="0" borderId="29" xfId="509" applyNumberFormat="1" applyFont="1" applyFill="1" applyBorder="1" applyAlignment="1">
      <alignment vertical="center" wrapText="1"/>
    </xf>
    <xf numFmtId="176" fontId="0" fillId="0" borderId="38" xfId="509" applyNumberFormat="1" applyFont="1" applyFill="1" applyBorder="1" applyAlignment="1">
      <alignment vertical="center" wrapText="1"/>
    </xf>
    <xf numFmtId="176" fontId="0" fillId="0" borderId="24" xfId="509" applyNumberFormat="1" applyFont="1" applyFill="1" applyBorder="1" applyAlignment="1">
      <alignment vertical="center" wrapText="1"/>
    </xf>
    <xf numFmtId="176" fontId="0" fillId="0" borderId="34" xfId="0" applyNumberFormat="1" applyBorder="1"/>
    <xf numFmtId="176" fontId="0" fillId="0" borderId="26" xfId="0" applyNumberFormat="1" applyBorder="1"/>
    <xf numFmtId="176" fontId="0" fillId="0" borderId="44" xfId="0" applyNumberFormat="1" applyBorder="1"/>
    <xf numFmtId="0" fontId="108" fillId="37" borderId="46" xfId="0" applyFont="1" applyFill="1" applyBorder="1"/>
    <xf numFmtId="0" fontId="108" fillId="37" borderId="30" xfId="0" applyFont="1" applyFill="1" applyBorder="1"/>
    <xf numFmtId="0" fontId="108" fillId="37" borderId="47" xfId="0" applyFont="1" applyFill="1" applyBorder="1"/>
    <xf numFmtId="0" fontId="108" fillId="0" borderId="30" xfId="0" applyFont="1" applyBorder="1" applyAlignment="1">
      <alignment horizontal="left"/>
    </xf>
    <xf numFmtId="10" fontId="0" fillId="0" borderId="0" xfId="1" applyNumberFormat="1" applyFont="1"/>
    <xf numFmtId="0" fontId="37" fillId="35" borderId="39" xfId="0" applyFont="1" applyFill="1" applyBorder="1"/>
    <xf numFmtId="0" fontId="37" fillId="0" borderId="29" xfId="0" applyFont="1" applyBorder="1" applyAlignment="1">
      <alignment wrapText="1"/>
    </xf>
    <xf numFmtId="0" fontId="103" fillId="0" borderId="0" xfId="0" applyFont="1"/>
    <xf numFmtId="0" fontId="103" fillId="0" borderId="0" xfId="0" applyFont="1" applyAlignment="1">
      <alignment wrapText="1"/>
    </xf>
    <xf numFmtId="0" fontId="37" fillId="0" borderId="29" xfId="0" applyFont="1" applyBorder="1" applyAlignment="1">
      <alignment horizontal="left" wrapText="1" indent="1"/>
    </xf>
    <xf numFmtId="0" fontId="107" fillId="37" borderId="26" xfId="0" applyFont="1" applyFill="1" applyBorder="1"/>
    <xf numFmtId="164" fontId="107" fillId="37" borderId="26" xfId="39" applyNumberFormat="1" applyFont="1" applyFill="1" applyBorder="1"/>
    <xf numFmtId="164" fontId="0" fillId="37" borderId="26" xfId="39" applyNumberFormat="1" applyFont="1" applyFill="1" applyBorder="1"/>
    <xf numFmtId="0" fontId="0" fillId="0" borderId="0" xfId="0" applyAlignment="1">
      <alignment vertical="top"/>
    </xf>
    <xf numFmtId="0" fontId="0" fillId="0" borderId="0" xfId="0" quotePrefix="1" applyAlignment="1">
      <alignment vertical="top"/>
    </xf>
    <xf numFmtId="0" fontId="0" fillId="0" borderId="0" xfId="127" applyFont="1" applyAlignment="1">
      <alignment wrapText="1"/>
    </xf>
    <xf numFmtId="0" fontId="37" fillId="36" borderId="45" xfId="0" applyFont="1" applyFill="1" applyBorder="1"/>
    <xf numFmtId="0" fontId="37" fillId="36" borderId="45" xfId="0" applyFont="1" applyFill="1" applyBorder="1" applyAlignment="1">
      <alignment horizontal="left"/>
    </xf>
    <xf numFmtId="0" fontId="75" fillId="0" borderId="0" xfId="0" applyFont="1" applyAlignment="1">
      <alignment horizontal="left" wrapText="1"/>
    </xf>
    <xf numFmtId="0" fontId="0" fillId="38" borderId="29" xfId="0" applyFill="1" applyBorder="1"/>
    <xf numFmtId="0" fontId="37" fillId="0" borderId="0" xfId="528" applyFont="1"/>
    <xf numFmtId="0" fontId="37" fillId="0" borderId="50" xfId="528" applyFont="1" applyBorder="1"/>
    <xf numFmtId="0" fontId="37" fillId="0" borderId="51" xfId="528" applyFont="1" applyBorder="1"/>
    <xf numFmtId="0" fontId="37" fillId="0" borderId="52" xfId="528" applyFont="1" applyBorder="1"/>
    <xf numFmtId="0" fontId="110" fillId="0" borderId="0" xfId="528" applyFont="1" applyAlignment="1">
      <alignment horizontal="left"/>
    </xf>
    <xf numFmtId="0" fontId="114" fillId="0" borderId="0" xfId="528" applyAlignment="1">
      <alignment horizontal="center"/>
    </xf>
    <xf numFmtId="0" fontId="114" fillId="0" borderId="0" xfId="528"/>
    <xf numFmtId="49" fontId="38" fillId="0" borderId="0" xfId="528" applyNumberFormat="1" applyFont="1" applyAlignment="1">
      <alignment horizontal="center"/>
    </xf>
    <xf numFmtId="0" fontId="37" fillId="36" borderId="32" xfId="528" applyFont="1" applyFill="1" applyBorder="1"/>
    <xf numFmtId="0" fontId="37" fillId="36" borderId="32" xfId="528" applyFont="1" applyFill="1" applyBorder="1" applyAlignment="1">
      <alignment horizontal="center" wrapText="1"/>
    </xf>
    <xf numFmtId="0" fontId="37" fillId="37" borderId="32" xfId="528" applyFont="1" applyFill="1" applyBorder="1"/>
    <xf numFmtId="0" fontId="37" fillId="37" borderId="31" xfId="528" applyFont="1" applyFill="1" applyBorder="1"/>
    <xf numFmtId="0" fontId="37"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7" fillId="0" borderId="0" xfId="0" applyFont="1" applyAlignment="1">
      <alignment horizontal="left"/>
    </xf>
    <xf numFmtId="3" fontId="0" fillId="0" borderId="0" xfId="0" applyNumberFormat="1" applyAlignment="1">
      <alignment vertical="center" wrapText="1"/>
    </xf>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7" fillId="36" borderId="8" xfId="0" applyFont="1" applyFill="1" applyBorder="1" applyAlignment="1">
      <alignment horizontal="center" vertical="center" wrapText="1"/>
    </xf>
    <xf numFmtId="0" fontId="0" fillId="37" borderId="8" xfId="0" applyFill="1" applyBorder="1"/>
    <xf numFmtId="0" fontId="0" fillId="37" borderId="60" xfId="0" applyFill="1" applyBorder="1"/>
    <xf numFmtId="164"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0" fontId="0" fillId="0" borderId="59" xfId="0" applyBorder="1"/>
    <xf numFmtId="0" fontId="0" fillId="0" borderId="62" xfId="0" applyBorder="1" applyAlignment="1">
      <alignment horizontal="left"/>
    </xf>
    <xf numFmtId="0" fontId="37" fillId="36" borderId="59" xfId="0" applyFont="1" applyFill="1" applyBorder="1"/>
    <xf numFmtId="0" fontId="37" fillId="36" borderId="8" xfId="0" applyFont="1" applyFill="1" applyBorder="1"/>
    <xf numFmtId="0" fontId="37" fillId="37" borderId="59" xfId="0" applyFont="1" applyFill="1" applyBorder="1"/>
    <xf numFmtId="0" fontId="74" fillId="37" borderId="8" xfId="0" applyFont="1" applyFill="1" applyBorder="1"/>
    <xf numFmtId="0" fontId="74" fillId="37" borderId="60" xfId="0" applyFont="1" applyFill="1" applyBorder="1"/>
    <xf numFmtId="171" fontId="74" fillId="0" borderId="60" xfId="187" applyNumberFormat="1" applyFont="1" applyBorder="1"/>
    <xf numFmtId="164" fontId="74" fillId="37" borderId="8" xfId="39" applyNumberFormat="1" applyFont="1" applyFill="1" applyBorder="1"/>
    <xf numFmtId="0" fontId="74" fillId="0" borderId="59" xfId="0" applyFont="1" applyBorder="1"/>
    <xf numFmtId="171" fontId="74" fillId="37" borderId="60" xfId="187" applyNumberFormat="1" applyFont="1" applyFill="1" applyBorder="1"/>
    <xf numFmtId="0" fontId="37" fillId="0" borderId="8" xfId="0" applyFont="1" applyBorder="1" applyAlignment="1">
      <alignment wrapText="1"/>
    </xf>
    <xf numFmtId="0" fontId="0" fillId="40" borderId="8" xfId="0" applyFill="1" applyBorder="1"/>
    <xf numFmtId="0" fontId="0" fillId="0" borderId="59" xfId="127" applyFont="1" applyBorder="1"/>
    <xf numFmtId="164" fontId="0" fillId="0" borderId="8" xfId="4" applyNumberFormat="1" applyFont="1" applyBorder="1"/>
    <xf numFmtId="164" fontId="0" fillId="0" borderId="8" xfId="4" quotePrefix="1" applyNumberFormat="1" applyFont="1" applyBorder="1" applyAlignment="1">
      <alignment horizontal="center"/>
    </xf>
    <xf numFmtId="164" fontId="0" fillId="0" borderId="8" xfId="4" applyNumberFormat="1" applyFont="1" applyFill="1" applyBorder="1"/>
    <xf numFmtId="164" fontId="0" fillId="0" borderId="8" xfId="4" applyNumberFormat="1" applyFont="1" applyBorder="1" applyAlignment="1">
      <alignment horizontal="center"/>
    </xf>
    <xf numFmtId="0" fontId="37" fillId="36" borderId="59" xfId="0" applyFont="1" applyFill="1" applyBorder="1" applyAlignment="1">
      <alignment horizontal="center"/>
    </xf>
    <xf numFmtId="0" fontId="37"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176" fontId="0" fillId="0" borderId="60" xfId="509" applyNumberFormat="1" applyFont="1" applyFill="1" applyBorder="1" applyAlignment="1">
      <alignment vertical="center"/>
    </xf>
    <xf numFmtId="42" fontId="0" fillId="0" borderId="8" xfId="0" applyNumberFormat="1" applyBorder="1"/>
    <xf numFmtId="165" fontId="0" fillId="0" borderId="8" xfId="703" applyNumberFormat="1" applyFont="1" applyFill="1" applyBorder="1" applyAlignment="1">
      <alignment vertical="center"/>
    </xf>
    <xf numFmtId="0" fontId="114" fillId="0" borderId="0" xfId="132"/>
    <xf numFmtId="0" fontId="37" fillId="36" borderId="63" xfId="132" applyFont="1" applyFill="1" applyBorder="1"/>
    <xf numFmtId="0" fontId="37" fillId="36" borderId="62" xfId="132" applyFont="1" applyFill="1" applyBorder="1" applyAlignment="1">
      <alignment horizontal="center"/>
    </xf>
    <xf numFmtId="0" fontId="37" fillId="36" borderId="30" xfId="132" applyFont="1" applyFill="1" applyBorder="1" applyAlignment="1">
      <alignment horizontal="center"/>
    </xf>
    <xf numFmtId="0" fontId="37" fillId="36" borderId="54" xfId="132" applyFont="1" applyFill="1" applyBorder="1" applyAlignment="1">
      <alignment horizontal="center"/>
    </xf>
    <xf numFmtId="0" fontId="114" fillId="36" borderId="27" xfId="132" applyFill="1" applyBorder="1"/>
    <xf numFmtId="0" fontId="114" fillId="36" borderId="28" xfId="132" applyFill="1" applyBorder="1"/>
    <xf numFmtId="0" fontId="114" fillId="36" borderId="65" xfId="132" applyFill="1" applyBorder="1"/>
    <xf numFmtId="0" fontId="114" fillId="36" borderId="39" xfId="132" applyFill="1" applyBorder="1"/>
    <xf numFmtId="0" fontId="114" fillId="36" borderId="0" xfId="132" applyFill="1"/>
    <xf numFmtId="0" fontId="114"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4" xfId="197" applyFont="1" applyBorder="1"/>
    <xf numFmtId="9" fontId="0" fillId="0" borderId="29" xfId="197" applyFont="1" applyBorder="1"/>
    <xf numFmtId="9" fontId="0" fillId="0" borderId="38" xfId="197" applyFont="1" applyBorder="1"/>
    <xf numFmtId="0" fontId="37" fillId="0" borderId="43" xfId="132" quotePrefix="1" applyFont="1" applyBorder="1" applyAlignment="1">
      <alignment horizontal="left"/>
    </xf>
    <xf numFmtId="9" fontId="0" fillId="0" borderId="45" xfId="197" applyFont="1" applyBorder="1"/>
    <xf numFmtId="9" fontId="0" fillId="0" borderId="46" xfId="197" applyFont="1" applyBorder="1"/>
    <xf numFmtId="9" fontId="0" fillId="0" borderId="47" xfId="197" applyFont="1" applyBorder="1"/>
    <xf numFmtId="0" fontId="75" fillId="0" borderId="63" xfId="132" applyFont="1" applyBorder="1"/>
    <xf numFmtId="0" fontId="0" fillId="0" borderId="43" xfId="132" applyFont="1" applyBorder="1"/>
    <xf numFmtId="0" fontId="0" fillId="0" borderId="0" xfId="132" applyFont="1"/>
    <xf numFmtId="0" fontId="0" fillId="0" borderId="27" xfId="132" applyFont="1" applyBorder="1"/>
    <xf numFmtId="165" fontId="114" fillId="0" borderId="0" xfId="132" applyNumberFormat="1"/>
    <xf numFmtId="5" fontId="37" fillId="0" borderId="67" xfId="132" quotePrefix="1" applyNumberFormat="1" applyFont="1" applyBorder="1" applyAlignment="1">
      <alignment horizontal="left"/>
    </xf>
    <xf numFmtId="0" fontId="0" fillId="0" borderId="64" xfId="132" quotePrefix="1" applyFont="1" applyBorder="1" applyAlignment="1">
      <alignment horizontal="left"/>
    </xf>
    <xf numFmtId="3" fontId="114" fillId="0" borderId="0" xfId="132" applyNumberFormat="1"/>
    <xf numFmtId="165" fontId="0" fillId="0" borderId="0" xfId="0" applyNumberFormat="1"/>
    <xf numFmtId="164" fontId="0" fillId="0" borderId="54" xfId="0" applyNumberFormat="1" applyBorder="1"/>
    <xf numFmtId="3" fontId="0" fillId="35" borderId="8" xfId="4" applyNumberFormat="1" applyFont="1" applyFill="1" applyBorder="1" applyAlignment="1">
      <alignment horizontal="center"/>
    </xf>
    <xf numFmtId="43" fontId="0" fillId="0" borderId="8" xfId="4" applyFont="1" applyBorder="1"/>
    <xf numFmtId="1" fontId="0" fillId="0" borderId="8" xfId="4" applyNumberFormat="1" applyFont="1" applyBorder="1"/>
    <xf numFmtId="6" fontId="0" fillId="0" borderId="0" xfId="0" applyNumberFormat="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164" fontId="0" fillId="0" borderId="8" xfId="39" applyNumberFormat="1" applyFont="1" applyBorder="1" applyAlignment="1">
      <alignment horizontal="left"/>
    </xf>
    <xf numFmtId="43" fontId="0" fillId="0" borderId="8" xfId="4" applyFont="1" applyBorder="1" applyAlignment="1">
      <alignment horizontal="center"/>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0" fontId="0" fillId="0" borderId="64" xfId="528" applyFont="1" applyBorder="1"/>
    <xf numFmtId="0" fontId="37" fillId="37" borderId="63" xfId="528" applyFont="1" applyFill="1" applyBorder="1"/>
    <xf numFmtId="0" fontId="0" fillId="0" borderId="63" xfId="528" applyFont="1" applyBorder="1"/>
    <xf numFmtId="0" fontId="37" fillId="0" borderId="63" xfId="528" applyFon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4" fillId="35" borderId="59" xfId="0" applyFont="1" applyFill="1" applyBorder="1"/>
    <xf numFmtId="44" fontId="0" fillId="0" borderId="38" xfId="2" applyFont="1" applyFill="1" applyBorder="1"/>
    <xf numFmtId="44" fontId="0" fillId="0" borderId="47" xfId="2" applyFont="1" applyFill="1" applyBorder="1"/>
    <xf numFmtId="3" fontId="37" fillId="0" borderId="46" xfId="4" applyNumberFormat="1" applyFont="1" applyFill="1" applyBorder="1"/>
    <xf numFmtId="3" fontId="0" fillId="35" borderId="26" xfId="4" applyNumberFormat="1" applyFont="1" applyFill="1" applyBorder="1" applyAlignment="1">
      <alignment horizontal="center"/>
    </xf>
    <xf numFmtId="0" fontId="37" fillId="36" borderId="24" xfId="0" applyFont="1" applyFill="1" applyBorder="1"/>
    <xf numFmtId="0" fontId="37" fillId="36" borderId="38" xfId="0" applyFont="1" applyFill="1" applyBorder="1" applyAlignment="1">
      <alignment horizontal="center"/>
    </xf>
    <xf numFmtId="3" fontId="37" fillId="0" borderId="38" xfId="4" applyNumberFormat="1" applyFont="1" applyFill="1" applyBorder="1"/>
    <xf numFmtId="0" fontId="0" fillId="0" borderId="25" xfId="127" applyFont="1" applyBorder="1"/>
    <xf numFmtId="3" fontId="37" fillId="0" borderId="68" xfId="4" applyNumberFormat="1" applyFont="1" applyFill="1" applyBorder="1"/>
    <xf numFmtId="0" fontId="37" fillId="0" borderId="45" xfId="0" applyFont="1" applyBorder="1"/>
    <xf numFmtId="3" fontId="37" fillId="36" borderId="46" xfId="4" applyNumberFormat="1" applyFont="1" applyFill="1" applyBorder="1"/>
    <xf numFmtId="164" fontId="0" fillId="35" borderId="8" xfId="4" applyNumberFormat="1" applyFont="1" applyFill="1" applyBorder="1"/>
    <xf numFmtId="176" fontId="0" fillId="0" borderId="37" xfId="509" applyNumberFormat="1" applyFont="1" applyFill="1" applyBorder="1" applyAlignment="1">
      <alignment vertical="center" wrapText="1"/>
    </xf>
    <xf numFmtId="176" fontId="0" fillId="0" borderId="28" xfId="509" applyNumberFormat="1" applyFont="1" applyFill="1" applyBorder="1" applyAlignment="1">
      <alignment vertical="center" wrapText="1"/>
    </xf>
    <xf numFmtId="9" fontId="0" fillId="0" borderId="25" xfId="0" applyNumberFormat="1" applyBorder="1"/>
    <xf numFmtId="9" fontId="0" fillId="0" borderId="26" xfId="0" applyNumberFormat="1" applyBorder="1"/>
    <xf numFmtId="9" fontId="0" fillId="0" borderId="44" xfId="0" applyNumberFormat="1" applyBorder="1"/>
    <xf numFmtId="176" fontId="0" fillId="0" borderId="39" xfId="509" applyNumberFormat="1" applyFont="1" applyFill="1" applyBorder="1" applyAlignment="1">
      <alignment vertical="center" wrapText="1"/>
    </xf>
    <xf numFmtId="176" fontId="0" fillId="0" borderId="66" xfId="509" applyNumberFormat="1" applyFont="1" applyFill="1" applyBorder="1" applyAlignment="1">
      <alignment vertical="center" wrapText="1"/>
    </xf>
    <xf numFmtId="176" fontId="0" fillId="0" borderId="68" xfId="509" applyNumberFormat="1" applyFont="1" applyFill="1" applyBorder="1" applyAlignment="1">
      <alignment vertical="center"/>
    </xf>
    <xf numFmtId="176" fontId="0" fillId="0" borderId="0" xfId="509" applyNumberFormat="1" applyFont="1" applyFill="1" applyBorder="1" applyAlignment="1">
      <alignment vertical="center" wrapText="1"/>
    </xf>
    <xf numFmtId="0" fontId="105" fillId="38" borderId="24" xfId="0" applyFont="1" applyFill="1" applyBorder="1"/>
    <xf numFmtId="0" fontId="0" fillId="38" borderId="38" xfId="0" applyFill="1" applyBorder="1"/>
    <xf numFmtId="0" fontId="105" fillId="38" borderId="59" xfId="0" applyFont="1" applyFill="1" applyBorder="1"/>
    <xf numFmtId="0" fontId="0" fillId="40" borderId="60" xfId="0" applyFill="1" applyBorder="1"/>
    <xf numFmtId="0" fontId="0" fillId="41" borderId="60" xfId="0" applyFill="1" applyBorder="1"/>
    <xf numFmtId="0" fontId="74" fillId="35" borderId="62" xfId="0" applyFont="1" applyFill="1" applyBorder="1"/>
    <xf numFmtId="0" fontId="0" fillId="0" borderId="54" xfId="0" applyBorder="1"/>
    <xf numFmtId="0" fontId="74" fillId="0" borderId="0" xfId="0" quotePrefix="1" applyFont="1" applyAlignment="1">
      <alignment horizontal="left" vertical="top" wrapText="1"/>
    </xf>
    <xf numFmtId="3" fontId="0" fillId="41" borderId="8" xfId="4" applyNumberFormat="1" applyFont="1" applyFill="1" applyBorder="1" applyAlignment="1">
      <alignment horizontal="center"/>
    </xf>
    <xf numFmtId="0" fontId="0" fillId="36" borderId="81" xfId="132" applyFont="1" applyFill="1" applyBorder="1"/>
    <xf numFmtId="0" fontId="0" fillId="36" borderId="76" xfId="132" applyFont="1" applyFill="1" applyBorder="1"/>
    <xf numFmtId="9" fontId="37" fillId="0" borderId="78" xfId="0" applyNumberFormat="1" applyFont="1" applyBorder="1"/>
    <xf numFmtId="9" fontId="37" fillId="0" borderId="79" xfId="0" applyNumberFormat="1" applyFont="1" applyBorder="1"/>
    <xf numFmtId="9" fontId="37" fillId="0" borderId="80" xfId="0" applyNumberFormat="1" applyFont="1" applyBorder="1"/>
    <xf numFmtId="0" fontId="108" fillId="37" borderId="78" xfId="0" applyFont="1" applyFill="1" applyBorder="1"/>
    <xf numFmtId="171" fontId="0" fillId="37" borderId="80" xfId="187" applyNumberFormat="1" applyFont="1" applyFill="1" applyBorder="1"/>
    <xf numFmtId="0" fontId="37" fillId="37" borderId="76" xfId="0" applyFont="1" applyFill="1" applyBorder="1"/>
    <xf numFmtId="0" fontId="37" fillId="37" borderId="82" xfId="0" applyFont="1" applyFill="1" applyBorder="1" applyAlignment="1">
      <alignment horizontal="center"/>
    </xf>
    <xf numFmtId="0" fontId="112" fillId="39" borderId="75" xfId="0" applyFont="1" applyFill="1" applyBorder="1" applyAlignment="1">
      <alignment horizontal="center" vertical="center" wrapText="1"/>
    </xf>
    <xf numFmtId="0" fontId="37" fillId="0" borderId="78" xfId="0" applyFont="1" applyBorder="1"/>
    <xf numFmtId="3" fontId="37" fillId="0" borderId="83" xfId="4" applyNumberFormat="1" applyFont="1" applyFill="1" applyBorder="1"/>
    <xf numFmtId="3" fontId="37" fillId="0" borderId="79" xfId="4" applyNumberFormat="1" applyFont="1" applyFill="1" applyBorder="1"/>
    <xf numFmtId="3" fontId="37" fillId="0" borderId="80" xfId="4" applyNumberFormat="1" applyFont="1" applyFill="1" applyBorder="1"/>
    <xf numFmtId="9" fontId="37" fillId="0" borderId="78" xfId="509" applyNumberFormat="1" applyFont="1" applyFill="1" applyBorder="1" applyAlignment="1">
      <alignment vertical="center" wrapText="1"/>
    </xf>
    <xf numFmtId="9" fontId="37" fillId="0" borderId="79" xfId="509" applyNumberFormat="1" applyFont="1" applyFill="1" applyBorder="1" applyAlignment="1">
      <alignment vertical="center" wrapText="1"/>
    </xf>
    <xf numFmtId="9" fontId="37" fillId="0" borderId="80" xfId="509" applyNumberFormat="1" applyFont="1" applyFill="1" applyBorder="1" applyAlignment="1">
      <alignment vertical="center" wrapText="1"/>
    </xf>
    <xf numFmtId="0" fontId="37" fillId="0" borderId="76" xfId="0" quotePrefix="1" applyFont="1" applyBorder="1" applyAlignment="1">
      <alignment horizontal="left"/>
    </xf>
    <xf numFmtId="0" fontId="0" fillId="36" borderId="86" xfId="132" applyFont="1" applyFill="1" applyBorder="1"/>
    <xf numFmtId="0" fontId="37" fillId="36" borderId="89" xfId="132" applyFont="1" applyFill="1" applyBorder="1"/>
    <xf numFmtId="0" fontId="0" fillId="36" borderId="88" xfId="132" applyFont="1" applyFill="1" applyBorder="1"/>
    <xf numFmtId="0" fontId="37" fillId="36" borderId="87" xfId="528" applyFont="1" applyFill="1" applyBorder="1"/>
    <xf numFmtId="0" fontId="0" fillId="37" borderId="89" xfId="528" applyFont="1" applyFill="1" applyBorder="1"/>
    <xf numFmtId="0" fontId="37" fillId="36" borderId="88" xfId="0" applyFont="1" applyFill="1" applyBorder="1"/>
    <xf numFmtId="0" fontId="0" fillId="0" borderId="71" xfId="528" applyFont="1" applyBorder="1"/>
    <xf numFmtId="0" fontId="0" fillId="0" borderId="48" xfId="528" applyFont="1" applyBorder="1"/>
    <xf numFmtId="164" fontId="0" fillId="0" borderId="0" xfId="528" applyNumberFormat="1" applyFont="1"/>
    <xf numFmtId="0" fontId="114" fillId="0" borderId="0" xfId="31305" quotePrefix="1" applyAlignment="1">
      <alignment horizontal="left" wrapText="1"/>
    </xf>
    <xf numFmtId="3" fontId="37" fillId="0" borderId="92" xfId="4" applyNumberFormat="1" applyFont="1" applyFill="1" applyBorder="1"/>
    <xf numFmtId="3" fontId="37" fillId="0" borderId="93" xfId="4"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4" fillId="0" borderId="0" xfId="132" applyNumberFormat="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7" fillId="0" borderId="56" xfId="703" applyNumberFormat="1" applyFont="1" applyBorder="1" applyAlignment="1">
      <alignment vertical="top"/>
    </xf>
    <xf numFmtId="42" fontId="37" fillId="0" borderId="46" xfId="703" applyNumberFormat="1" applyFont="1" applyBorder="1" applyAlignment="1">
      <alignment vertical="top"/>
    </xf>
    <xf numFmtId="42" fontId="37" fillId="0" borderId="52" xfId="703" applyNumberFormat="1" applyFont="1" applyBorder="1" applyAlignment="1">
      <alignment vertical="top"/>
    </xf>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5" xfId="703" applyNumberFormat="1" applyFont="1" applyFill="1" applyBorder="1" applyAlignment="1">
      <alignment vertical="top"/>
    </xf>
    <xf numFmtId="165" fontId="0" fillId="0" borderId="47" xfId="703" applyNumberFormat="1" applyFont="1" applyBorder="1" applyAlignment="1">
      <alignment vertical="top"/>
    </xf>
    <xf numFmtId="165" fontId="0" fillId="0" borderId="47" xfId="132" applyNumberFormat="1" applyFont="1" applyBorder="1"/>
    <xf numFmtId="0" fontId="0" fillId="36" borderId="78" xfId="132" applyFont="1" applyFill="1" applyBorder="1"/>
    <xf numFmtId="0" fontId="0" fillId="36" borderId="79" xfId="132" applyFont="1" applyFill="1" applyBorder="1"/>
    <xf numFmtId="0" fontId="0" fillId="36" borderId="80" xfId="132" applyFont="1" applyFill="1" applyBorder="1"/>
    <xf numFmtId="165" fontId="114" fillId="0" borderId="56" xfId="132" applyNumberFormat="1" applyBorder="1" applyAlignment="1">
      <alignment vertical="top" wrapText="1"/>
    </xf>
    <xf numFmtId="165" fontId="114" fillId="0" borderId="46" xfId="132" applyNumberFormat="1" applyBorder="1" applyAlignment="1">
      <alignment vertical="top" wrapText="1"/>
    </xf>
    <xf numFmtId="0" fontId="0" fillId="36" borderId="45" xfId="132" applyFont="1" applyFill="1" applyBorder="1"/>
    <xf numFmtId="0" fontId="0" fillId="36" borderId="62" xfId="132" applyFont="1" applyFill="1" applyBorder="1"/>
    <xf numFmtId="165" fontId="114" fillId="0" borderId="79" xfId="132" applyNumberFormat="1" applyBorder="1" applyAlignment="1">
      <alignment vertical="top" wrapText="1"/>
    </xf>
    <xf numFmtId="164" fontId="0" fillId="35" borderId="26" xfId="4" applyNumberFormat="1" applyFont="1" applyFill="1" applyBorder="1"/>
    <xf numFmtId="164" fontId="0" fillId="0" borderId="26" xfId="4" applyNumberFormat="1" applyFont="1" applyBorder="1"/>
    <xf numFmtId="0" fontId="74" fillId="0" borderId="0" xfId="0" applyFont="1"/>
    <xf numFmtId="3" fontId="0" fillId="0" borderId="26" xfId="4" applyNumberFormat="1" applyFont="1" applyBorder="1"/>
    <xf numFmtId="3" fontId="0" fillId="0" borderId="36" xfId="4" applyNumberFormat="1" applyFont="1" applyBorder="1"/>
    <xf numFmtId="165" fontId="114" fillId="36" borderId="27" xfId="2" applyNumberFormat="1" applyFill="1" applyBorder="1"/>
    <xf numFmtId="165" fontId="114" fillId="36" borderId="28" xfId="2" applyNumberFormat="1" applyFill="1" applyBorder="1"/>
    <xf numFmtId="165" fontId="114" fillId="36" borderId="65" xfId="2" applyNumberFormat="1" applyFill="1" applyBorder="1"/>
    <xf numFmtId="9" fontId="0" fillId="0" borderId="0" xfId="0" applyNumberFormat="1"/>
    <xf numFmtId="0" fontId="41" fillId="0" borderId="0" xfId="127" applyFont="1"/>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165" fontId="41" fillId="0" borderId="0" xfId="127" applyNumberFormat="1" applyFont="1"/>
    <xf numFmtId="9" fontId="0" fillId="37" borderId="8" xfId="64" applyNumberFormat="1" applyFont="1" applyFill="1" applyBorder="1" applyAlignment="1">
      <alignment wrapText="1"/>
    </xf>
    <xf numFmtId="0" fontId="115" fillId="0" borderId="0" xfId="127" applyFont="1"/>
    <xf numFmtId="2" fontId="0" fillId="0" borderId="0" xfId="0" applyNumberFormat="1"/>
    <xf numFmtId="0" fontId="76" fillId="0" borderId="0" xfId="127" applyFont="1" applyAlignment="1">
      <alignment horizontal="center"/>
    </xf>
    <xf numFmtId="3" fontId="77" fillId="0" borderId="0" xfId="127" applyNumberFormat="1" applyFont="1"/>
    <xf numFmtId="3" fontId="77"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7" fillId="36" borderId="78" xfId="127" applyFont="1" applyFill="1" applyBorder="1" applyAlignment="1">
      <alignment horizontal="center" vertical="center" wrapText="1"/>
    </xf>
    <xf numFmtId="3" fontId="37" fillId="36" borderId="79" xfId="127" applyNumberFormat="1" applyFont="1" applyFill="1" applyBorder="1" applyAlignment="1">
      <alignment horizontal="center" vertical="center" wrapText="1"/>
    </xf>
    <xf numFmtId="0" fontId="37" fillId="36" borderId="79" xfId="127" applyFont="1" applyFill="1" applyBorder="1" applyAlignment="1">
      <alignment horizontal="center" vertical="center" wrapText="1"/>
    </xf>
    <xf numFmtId="0" fontId="37" fillId="36" borderId="80" xfId="127" applyFont="1" applyFill="1" applyBorder="1" applyAlignment="1">
      <alignment horizontal="center" vertical="center" wrapText="1"/>
    </xf>
    <xf numFmtId="177" fontId="37"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7"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7"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7" fillId="0" borderId="78" xfId="127" applyFont="1" applyBorder="1" applyAlignment="1">
      <alignment horizontal="center"/>
    </xf>
    <xf numFmtId="3" fontId="37" fillId="0" borderId="79" xfId="127" applyNumberFormat="1" applyFont="1" applyBorder="1" applyAlignment="1">
      <alignment horizontal="center" vertical="center"/>
    </xf>
    <xf numFmtId="171" fontId="37" fillId="0" borderId="79" xfId="127" applyNumberFormat="1" applyFont="1" applyBorder="1" applyAlignment="1">
      <alignment horizontal="center" vertical="center"/>
    </xf>
    <xf numFmtId="171" fontId="37" fillId="0" borderId="80" xfId="127" applyNumberFormat="1" applyFont="1" applyBorder="1" applyAlignment="1">
      <alignment horizontal="center" vertical="center"/>
    </xf>
    <xf numFmtId="0" fontId="37" fillId="0" borderId="0" xfId="127" applyFont="1" applyAlignment="1">
      <alignment horizontal="center"/>
    </xf>
    <xf numFmtId="3" fontId="37" fillId="0" borderId="0" xfId="127" applyNumberFormat="1" applyFont="1" applyAlignment="1">
      <alignment horizontal="right"/>
    </xf>
    <xf numFmtId="10" fontId="37" fillId="0" borderId="0" xfId="127" applyNumberFormat="1" applyFont="1" applyAlignment="1">
      <alignment horizontal="right"/>
    </xf>
    <xf numFmtId="0" fontId="0" fillId="0" borderId="0" xfId="0" applyAlignment="1">
      <alignment vertical="center"/>
    </xf>
    <xf numFmtId="171" fontId="0" fillId="0" borderId="0" xfId="1" applyNumberFormat="1" applyFont="1" applyAlignment="1">
      <alignment vertical="center"/>
    </xf>
    <xf numFmtId="0" fontId="0" fillId="0" borderId="0" xfId="2807" applyFont="1" applyAlignment="1">
      <alignment vertical="center" wrapText="1"/>
    </xf>
    <xf numFmtId="0" fontId="0" fillId="0" borderId="0" xfId="2807" applyFont="1" applyAlignment="1">
      <alignment wrapText="1"/>
    </xf>
    <xf numFmtId="0" fontId="37" fillId="0" borderId="0" xfId="127" applyFont="1"/>
    <xf numFmtId="3" fontId="0" fillId="0" borderId="0" xfId="127" applyNumberFormat="1" applyFont="1"/>
    <xf numFmtId="3" fontId="114"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1" fillId="0" borderId="0" xfId="0" applyFont="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7" fillId="0" borderId="78" xfId="0" applyFont="1" applyBorder="1" applyAlignment="1">
      <alignment horizontal="center"/>
    </xf>
    <xf numFmtId="3" fontId="37" fillId="0" borderId="79" xfId="0" applyNumberFormat="1" applyFont="1" applyBorder="1" applyAlignment="1">
      <alignment horizontal="center" vertical="center"/>
    </xf>
    <xf numFmtId="171" fontId="37" fillId="0" borderId="79" xfId="0" applyNumberFormat="1" applyFont="1" applyBorder="1" applyAlignment="1">
      <alignment horizontal="center" vertical="center"/>
    </xf>
    <xf numFmtId="0" fontId="0" fillId="0" borderId="63" xfId="0" applyBorder="1" applyAlignment="1">
      <alignment horizontal="left" vertical="center" wrapText="1"/>
    </xf>
    <xf numFmtId="0" fontId="36" fillId="0" borderId="63"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74" fillId="0" borderId="8" xfId="0" applyFont="1" applyBorder="1"/>
    <xf numFmtId="0" fontId="74" fillId="0" borderId="8" xfId="0" applyFont="1" applyBorder="1" applyAlignment="1">
      <alignment horizontal="center"/>
    </xf>
    <xf numFmtId="0" fontId="74" fillId="0" borderId="53" xfId="0" applyFont="1" applyBorder="1" applyAlignment="1">
      <alignment horizontal="center"/>
    </xf>
    <xf numFmtId="0" fontId="117" fillId="0" borderId="8" xfId="31325" applyFont="1" applyBorder="1" applyAlignment="1">
      <alignment horizontal="center" vertical="center"/>
    </xf>
    <xf numFmtId="0" fontId="0" fillId="0" borderId="63" xfId="895" applyFont="1" applyBorder="1" applyAlignment="1">
      <alignment horizontal="left"/>
    </xf>
    <xf numFmtId="0" fontId="37" fillId="0" borderId="0" xfId="31325" applyFont="1" applyAlignment="1">
      <alignment horizontal="left"/>
    </xf>
    <xf numFmtId="0" fontId="0" fillId="0" borderId="0" xfId="31325" applyFont="1" applyAlignment="1">
      <alignment horizontal="center" vertical="center"/>
    </xf>
    <xf numFmtId="0" fontId="118" fillId="0" borderId="0" xfId="0" applyFont="1" applyAlignment="1">
      <alignment horizontal="center" vertical="center"/>
    </xf>
    <xf numFmtId="0" fontId="77" fillId="0" borderId="0" xfId="127" applyFont="1"/>
    <xf numFmtId="0" fontId="0" fillId="0" borderId="0" xfId="127" applyFont="1"/>
    <xf numFmtId="0" fontId="78" fillId="0" borderId="0" xfId="127" applyFont="1"/>
    <xf numFmtId="171" fontId="114" fillId="0" borderId="29" xfId="127" applyNumberFormat="1" applyBorder="1" applyAlignment="1">
      <alignment horizontal="center" vertical="center"/>
    </xf>
    <xf numFmtId="171" fontId="114" fillId="0" borderId="38" xfId="127" applyNumberFormat="1" applyBorder="1" applyAlignment="1">
      <alignment horizontal="center" vertical="center"/>
    </xf>
    <xf numFmtId="3" fontId="114" fillId="0" borderId="66" xfId="127" applyNumberFormat="1" applyBorder="1" applyAlignment="1">
      <alignment horizontal="center" vertical="center"/>
    </xf>
    <xf numFmtId="0" fontId="114" fillId="0" borderId="0" xfId="0" applyFont="1"/>
    <xf numFmtId="3" fontId="0" fillId="0" borderId="8" xfId="16259" applyNumberFormat="1" applyFont="1" applyBorder="1" applyAlignment="1">
      <alignment horizontal="center" vertical="center"/>
    </xf>
    <xf numFmtId="0" fontId="37" fillId="0" borderId="33" xfId="0" applyFont="1" applyBorder="1" applyAlignment="1">
      <alignment horizontal="center" vertical="center" wrapText="1"/>
    </xf>
    <xf numFmtId="0" fontId="36" fillId="0" borderId="63" xfId="31328" applyBorder="1" applyAlignment="1">
      <alignment horizontal="left" vertical="center" wrapText="1"/>
    </xf>
    <xf numFmtId="0" fontId="0" fillId="0" borderId="26" xfId="0" applyBorder="1" applyAlignment="1">
      <alignment horizontal="center" vertical="center" wrapText="1"/>
    </xf>
    <xf numFmtId="9" fontId="75" fillId="0" borderId="0" xfId="1" applyFont="1" applyAlignment="1">
      <alignment horizontal="center"/>
    </xf>
    <xf numFmtId="171" fontId="75" fillId="0" borderId="0" xfId="1" applyNumberFormat="1" applyFont="1" applyAlignment="1">
      <alignment horizontal="center"/>
    </xf>
    <xf numFmtId="171" fontId="0" fillId="0" borderId="0" xfId="0" applyNumberFormat="1" applyAlignment="1">
      <alignment horizontal="center"/>
    </xf>
    <xf numFmtId="10" fontId="37" fillId="0" borderId="79" xfId="0" applyNumberFormat="1" applyFont="1" applyBorder="1" applyAlignment="1">
      <alignment horizontal="center" vertical="center"/>
    </xf>
    <xf numFmtId="171" fontId="0" fillId="0" borderId="0" xfId="1" applyNumberFormat="1" applyFont="1" applyAlignment="1">
      <alignment horizontal="center"/>
    </xf>
    <xf numFmtId="42" fontId="0" fillId="42" borderId="8" xfId="64" applyNumberFormat="1" applyFont="1" applyFill="1" applyBorder="1" applyAlignment="1">
      <alignment wrapText="1"/>
    </xf>
    <xf numFmtId="3" fontId="74" fillId="0" borderId="29" xfId="0" applyNumberFormat="1" applyFont="1" applyBorder="1" applyAlignment="1">
      <alignment horizontal="center" vertical="center"/>
    </xf>
    <xf numFmtId="3" fontId="74"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114" fillId="0" borderId="0" xfId="31305" quotePrefix="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7" fillId="36" borderId="8" xfId="0" applyFont="1" applyFill="1" applyBorder="1" applyAlignment="1">
      <alignment horizontal="center"/>
    </xf>
    <xf numFmtId="49" fontId="0" fillId="0" borderId="0" xfId="0" applyNumberFormat="1" applyAlignment="1">
      <alignment horizontal="center"/>
    </xf>
    <xf numFmtId="0" fontId="37"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vertical="center" wrapText="1"/>
    </xf>
    <xf numFmtId="0" fontId="0" fillId="0" borderId="0" xfId="0" applyAlignment="1">
      <alignment horizontal="left"/>
    </xf>
    <xf numFmtId="0" fontId="121" fillId="0" borderId="63" xfId="0" applyFont="1" applyBorder="1"/>
    <xf numFmtId="0" fontId="120" fillId="0" borderId="43" xfId="0" applyFont="1" applyBorder="1"/>
    <xf numFmtId="0" fontId="120" fillId="0" borderId="63" xfId="0" applyFont="1" applyBorder="1"/>
    <xf numFmtId="0" fontId="116" fillId="0" borderId="0" xfId="127" applyFont="1"/>
    <xf numFmtId="0" fontId="124" fillId="0" borderId="0" xfId="0" applyFont="1" applyAlignment="1">
      <alignment vertical="center" wrapText="1"/>
    </xf>
    <xf numFmtId="0" fontId="77" fillId="0" borderId="0" xfId="0" applyFont="1" applyAlignment="1">
      <alignment vertical="center"/>
    </xf>
    <xf numFmtId="0" fontId="127" fillId="0" borderId="0" xfId="0" applyFont="1" applyAlignment="1">
      <alignment vertical="center"/>
    </xf>
    <xf numFmtId="164" fontId="127" fillId="0" borderId="0" xfId="4" applyNumberFormat="1" applyFont="1" applyAlignment="1">
      <alignment vertical="center"/>
    </xf>
    <xf numFmtId="0" fontId="126" fillId="0" borderId="0" xfId="0" applyFont="1" applyAlignment="1">
      <alignment vertical="center"/>
    </xf>
    <xf numFmtId="0" fontId="46" fillId="0" borderId="0" xfId="0" applyFont="1" applyAlignment="1">
      <alignment vertical="center"/>
    </xf>
    <xf numFmtId="0" fontId="126" fillId="0" borderId="0" xfId="0" applyFont="1" applyAlignment="1">
      <alignment vertical="center" wrapText="1"/>
    </xf>
    <xf numFmtId="0" fontId="77" fillId="0" borderId="0" xfId="0" applyFont="1" applyAlignment="1">
      <alignment vertical="center" wrapText="1"/>
    </xf>
    <xf numFmtId="0" fontId="125" fillId="0" borderId="0" xfId="0" applyFont="1" applyAlignment="1">
      <alignment horizontal="left" wrapText="1"/>
    </xf>
    <xf numFmtId="0" fontId="125" fillId="0" borderId="0" xfId="0" applyFont="1" applyAlignment="1">
      <alignment horizontal="left"/>
    </xf>
    <xf numFmtId="0" fontId="46" fillId="0" borderId="0" xfId="0" applyFont="1" applyAlignment="1">
      <alignment horizontal="left" vertical="center"/>
    </xf>
    <xf numFmtId="0" fontId="77" fillId="0" borderId="0" xfId="0" applyFont="1" applyAlignment="1">
      <alignment horizontal="left" vertical="center"/>
    </xf>
    <xf numFmtId="0" fontId="123" fillId="0" borderId="0" xfId="0" applyFont="1" applyAlignment="1">
      <alignment vertical="center" wrapText="1"/>
    </xf>
    <xf numFmtId="0" fontId="0" fillId="0" borderId="26" xfId="0" applyBorder="1"/>
    <xf numFmtId="0" fontId="0" fillId="0" borderId="79" xfId="0" applyBorder="1"/>
    <xf numFmtId="9" fontId="114" fillId="0" borderId="0" xfId="528" applyNumberFormat="1"/>
    <xf numFmtId="0" fontId="114" fillId="0" borderId="0" xfId="127"/>
    <xf numFmtId="9" fontId="0" fillId="0" borderId="0" xfId="187" applyFont="1"/>
    <xf numFmtId="0" fontId="114" fillId="0" borderId="0" xfId="127" applyAlignment="1">
      <alignment horizontal="center"/>
    </xf>
    <xf numFmtId="0" fontId="114" fillId="0" borderId="0" xfId="127" applyAlignment="1">
      <alignment vertical="center"/>
    </xf>
    <xf numFmtId="171" fontId="0" fillId="0" borderId="0" xfId="187" applyNumberFormat="1" applyFont="1" applyAlignment="1">
      <alignment vertical="center"/>
    </xf>
    <xf numFmtId="10" fontId="0" fillId="0" borderId="0" xfId="187" applyNumberFormat="1" applyFont="1"/>
    <xf numFmtId="0" fontId="114" fillId="0" borderId="0" xfId="127" applyAlignment="1">
      <alignment horizontal="center" wrapText="1"/>
    </xf>
    <xf numFmtId="9" fontId="75" fillId="0" borderId="0" xfId="187" applyFont="1" applyAlignment="1">
      <alignment horizontal="center"/>
    </xf>
    <xf numFmtId="3" fontId="114" fillId="0" borderId="0" xfId="127" applyNumberFormat="1" applyAlignment="1">
      <alignment horizontal="center"/>
    </xf>
    <xf numFmtId="171" fontId="75" fillId="0" borderId="0" xfId="187" applyNumberFormat="1" applyFont="1" applyAlignment="1">
      <alignment horizontal="center"/>
    </xf>
    <xf numFmtId="171" fontId="0" fillId="0" borderId="0" xfId="187" applyNumberFormat="1" applyFont="1" applyAlignment="1">
      <alignment horizontal="center"/>
    </xf>
    <xf numFmtId="178" fontId="114" fillId="0" borderId="0" xfId="127" applyNumberFormat="1" applyAlignment="1">
      <alignment horizontal="center"/>
    </xf>
    <xf numFmtId="171" fontId="114" fillId="0" borderId="0" xfId="127" applyNumberFormat="1" applyAlignment="1">
      <alignment horizontal="center"/>
    </xf>
    <xf numFmtId="9" fontId="114" fillId="0" borderId="0" xfId="127" applyNumberFormat="1"/>
    <xf numFmtId="165" fontId="114" fillId="36" borderId="76" xfId="2" applyNumberFormat="1" applyFill="1" applyBorder="1"/>
    <xf numFmtId="165" fontId="114" fillId="36" borderId="101" xfId="2" applyNumberFormat="1" applyFill="1" applyBorder="1"/>
    <xf numFmtId="165" fontId="114" fillId="36" borderId="77" xfId="2" applyNumberFormat="1" applyFill="1" applyBorder="1"/>
    <xf numFmtId="0" fontId="114" fillId="36" borderId="76" xfId="132" applyFill="1" applyBorder="1"/>
    <xf numFmtId="0" fontId="114" fillId="36" borderId="101" xfId="132" applyFill="1" applyBorder="1"/>
    <xf numFmtId="0" fontId="114" fillId="36" borderId="77" xfId="132" applyFill="1" applyBorder="1"/>
    <xf numFmtId="2" fontId="114" fillId="0" borderId="0" xfId="132" applyNumberFormat="1" applyAlignment="1">
      <alignment wrapText="1"/>
    </xf>
    <xf numFmtId="10" fontId="74" fillId="0" borderId="0" xfId="0" applyNumberFormat="1" applyFont="1"/>
    <xf numFmtId="165" fontId="114" fillId="0" borderId="59" xfId="703" applyNumberFormat="1" applyFont="1" applyBorder="1"/>
    <xf numFmtId="165" fontId="114" fillId="0" borderId="8" xfId="703" applyNumberFormat="1" applyFont="1" applyBorder="1"/>
    <xf numFmtId="0" fontId="130" fillId="0" borderId="0" xfId="0" applyFont="1"/>
    <xf numFmtId="165" fontId="74" fillId="0" borderId="0" xfId="0" applyNumberFormat="1" applyFont="1"/>
    <xf numFmtId="0" fontId="114" fillId="42" borderId="88" xfId="132" applyFill="1" applyBorder="1"/>
    <xf numFmtId="0" fontId="129" fillId="42" borderId="88" xfId="132" applyFont="1" applyFill="1" applyBorder="1"/>
    <xf numFmtId="0" fontId="129" fillId="42" borderId="49" xfId="132" applyFont="1" applyFill="1" applyBorder="1"/>
    <xf numFmtId="0" fontId="129" fillId="42" borderId="86" xfId="132" applyFont="1" applyFill="1" applyBorder="1"/>
    <xf numFmtId="5" fontId="37" fillId="0" borderId="0" xfId="0" applyNumberFormat="1" applyFont="1" applyAlignment="1">
      <alignment horizontal="left"/>
    </xf>
    <xf numFmtId="165" fontId="129" fillId="0" borderId="0" xfId="31334" applyNumberFormat="1" applyFont="1" applyFill="1" applyBorder="1"/>
    <xf numFmtId="165" fontId="129" fillId="0" borderId="0" xfId="2" applyNumberFormat="1" applyFont="1" applyFill="1" applyBorder="1"/>
    <xf numFmtId="173" fontId="0" fillId="0" borderId="32" xfId="127" applyNumberFormat="1" applyFont="1" applyBorder="1" applyAlignment="1">
      <alignment horizontal="justify" vertical="center" wrapText="1"/>
    </xf>
    <xf numFmtId="0" fontId="119" fillId="0" borderId="43" xfId="132" quotePrefix="1" applyFont="1" applyBorder="1" applyAlignment="1">
      <alignment horizontal="left"/>
    </xf>
    <xf numFmtId="0" fontId="37" fillId="41" borderId="0" xfId="0" applyFont="1" applyFill="1"/>
    <xf numFmtId="3" fontId="37" fillId="0" borderId="0" xfId="4" applyNumberFormat="1" applyFont="1" applyFill="1" applyBorder="1"/>
    <xf numFmtId="3" fontId="37" fillId="41" borderId="0" xfId="4" applyNumberFormat="1" applyFont="1" applyFill="1" applyBorder="1"/>
    <xf numFmtId="0" fontId="37" fillId="36" borderId="46" xfId="0" applyFont="1" applyFill="1" applyBorder="1"/>
    <xf numFmtId="0" fontId="37" fillId="36" borderId="29" xfId="0" applyFont="1" applyFill="1" applyBorder="1"/>
    <xf numFmtId="0" fontId="0" fillId="41" borderId="8" xfId="127" applyFont="1" applyFill="1" applyBorder="1"/>
    <xf numFmtId="0" fontId="0" fillId="41" borderId="26" xfId="127" applyFont="1" applyFill="1" applyBorder="1"/>
    <xf numFmtId="0" fontId="37" fillId="41" borderId="103" xfId="0" applyFont="1" applyFill="1" applyBorder="1"/>
    <xf numFmtId="3" fontId="37" fillId="36" borderId="103" xfId="4" applyNumberFormat="1" applyFont="1" applyFill="1" applyBorder="1"/>
    <xf numFmtId="3" fontId="37" fillId="0" borderId="103" xfId="4" applyNumberFormat="1" applyFont="1" applyFill="1" applyBorder="1"/>
    <xf numFmtId="3" fontId="37" fillId="41" borderId="103" xfId="4" applyNumberFormat="1" applyFont="1" applyFill="1" applyBorder="1"/>
    <xf numFmtId="173" fontId="114" fillId="0" borderId="32" xfId="127" applyNumberFormat="1" applyBorder="1" applyAlignment="1">
      <alignment horizontal="justify" vertical="center" wrapText="1"/>
    </xf>
    <xf numFmtId="0" fontId="114" fillId="0" borderId="31" xfId="0" applyFont="1" applyBorder="1"/>
    <xf numFmtId="173" fontId="114" fillId="0" borderId="27" xfId="0" quotePrefix="1" applyNumberFormat="1" applyFont="1" applyBorder="1" applyAlignment="1">
      <alignment horizontal="left" vertical="top" wrapText="1"/>
    </xf>
    <xf numFmtId="0" fontId="0" fillId="37" borderId="100" xfId="528" applyFont="1" applyFill="1" applyBorder="1"/>
    <xf numFmtId="0" fontId="37" fillId="36" borderId="100" xfId="528" applyFont="1" applyFill="1" applyBorder="1" applyAlignment="1">
      <alignment horizontal="center" vertical="center" wrapText="1"/>
    </xf>
    <xf numFmtId="0" fontId="37" fillId="36" borderId="100" xfId="528" quotePrefix="1" applyFont="1" applyFill="1" applyBorder="1" applyAlignment="1">
      <alignment horizontal="center" vertical="center" wrapText="1"/>
    </xf>
    <xf numFmtId="0" fontId="37" fillId="37" borderId="102" xfId="0" applyFont="1" applyFill="1" applyBorder="1"/>
    <xf numFmtId="0" fontId="37" fillId="37" borderId="103" xfId="0" applyFont="1" applyFill="1" applyBorder="1"/>
    <xf numFmtId="0" fontId="37" fillId="37" borderId="104" xfId="0" applyFont="1" applyFill="1" applyBorder="1"/>
    <xf numFmtId="49" fontId="111" fillId="0" borderId="102" xfId="0" applyNumberFormat="1" applyFont="1" applyBorder="1" applyAlignment="1">
      <alignment horizontal="center"/>
    </xf>
    <xf numFmtId="0" fontId="37" fillId="36" borderId="104" xfId="0" applyFont="1" applyFill="1" applyBorder="1" applyAlignment="1">
      <alignment horizontal="center" vertical="center" wrapText="1"/>
    </xf>
    <xf numFmtId="164" fontId="37" fillId="0" borderId="103" xfId="4" applyNumberFormat="1" applyFont="1" applyBorder="1"/>
    <xf numFmtId="37" fontId="37" fillId="0" borderId="103" xfId="4" applyNumberFormat="1" applyFont="1" applyBorder="1"/>
    <xf numFmtId="0" fontId="37" fillId="36" borderId="102" xfId="0" applyFont="1" applyFill="1" applyBorder="1" applyAlignment="1">
      <alignment horizontal="center" vertical="center" wrapText="1"/>
    </xf>
    <xf numFmtId="0" fontId="37" fillId="36" borderId="103" xfId="0" applyFont="1" applyFill="1" applyBorder="1" applyAlignment="1">
      <alignment horizontal="center" vertical="center" wrapText="1"/>
    </xf>
    <xf numFmtId="9" fontId="37" fillId="36" borderId="103" xfId="0" applyNumberFormat="1" applyFont="1" applyFill="1" applyBorder="1" applyAlignment="1">
      <alignment horizontal="center" vertical="center" wrapText="1"/>
    </xf>
    <xf numFmtId="5" fontId="37" fillId="35" borderId="109" xfId="0" applyNumberFormat="1" applyFont="1" applyFill="1" applyBorder="1" applyAlignment="1">
      <alignment horizontal="left"/>
    </xf>
    <xf numFmtId="0" fontId="37" fillId="35" borderId="31" xfId="132" applyFont="1" applyFill="1" applyBorder="1"/>
    <xf numFmtId="0" fontId="37" fillId="35" borderId="61" xfId="132" applyFont="1" applyFill="1" applyBorder="1"/>
    <xf numFmtId="173" fontId="114" fillId="0" borderId="32" xfId="127" quotePrefix="1" applyNumberFormat="1" applyBorder="1" applyAlignment="1">
      <alignment horizontal="left" wrapText="1"/>
    </xf>
    <xf numFmtId="9" fontId="0" fillId="0" borderId="59" xfId="0" applyNumberFormat="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7" fillId="0" borderId="76" xfId="0" applyFont="1" applyBorder="1"/>
    <xf numFmtId="0" fontId="37" fillId="36" borderId="103" xfId="0" applyFont="1" applyFill="1" applyBorder="1" applyAlignment="1">
      <alignment horizontal="center"/>
    </xf>
    <xf numFmtId="0" fontId="37" fillId="36" borderId="60" xfId="0" applyFont="1" applyFill="1" applyBorder="1" applyAlignment="1">
      <alignment horizontal="center"/>
    </xf>
    <xf numFmtId="0" fontId="0" fillId="0" borderId="0" xfId="127" applyFont="1" applyAlignment="1">
      <alignment horizontal="left" wrapText="1"/>
    </xf>
    <xf numFmtId="0" fontId="37" fillId="36" borderId="66" xfId="0" applyFont="1" applyFill="1" applyBorder="1" applyAlignment="1">
      <alignment horizontal="center"/>
    </xf>
    <xf numFmtId="0" fontId="37" fillId="36" borderId="29" xfId="0" applyFont="1" applyFill="1" applyBorder="1" applyAlignment="1">
      <alignment horizontal="center"/>
    </xf>
    <xf numFmtId="49" fontId="37" fillId="0" borderId="0" xfId="0" applyNumberFormat="1" applyFont="1" applyAlignment="1">
      <alignment horizontal="center"/>
    </xf>
    <xf numFmtId="0" fontId="37" fillId="36" borderId="53" xfId="0" applyFont="1" applyFill="1" applyBorder="1" applyAlignment="1">
      <alignment horizontal="center"/>
    </xf>
    <xf numFmtId="49" fontId="38" fillId="0" borderId="0" xfId="0" applyNumberFormat="1" applyFont="1" applyAlignment="1">
      <alignment horizontal="center"/>
    </xf>
    <xf numFmtId="0" fontId="109" fillId="0" borderId="0" xfId="0" applyFont="1"/>
    <xf numFmtId="0" fontId="127" fillId="0" borderId="8" xfId="0" applyFont="1" applyBorder="1" applyAlignment="1">
      <alignment horizontal="center" vertical="center"/>
    </xf>
    <xf numFmtId="0" fontId="127" fillId="0" borderId="8" xfId="0" applyFont="1" applyBorder="1" applyAlignment="1">
      <alignment vertical="center"/>
    </xf>
    <xf numFmtId="164" fontId="127" fillId="0" borderId="8" xfId="4" applyNumberFormat="1" applyFont="1" applyBorder="1" applyAlignment="1">
      <alignment vertical="center"/>
    </xf>
    <xf numFmtId="0" fontId="77" fillId="0" borderId="8" xfId="0" applyFont="1" applyBorder="1" applyAlignment="1">
      <alignment vertical="center"/>
    </xf>
    <xf numFmtId="0" fontId="37" fillId="0" borderId="100" xfId="132" applyFont="1" applyBorder="1"/>
    <xf numFmtId="165" fontId="114" fillId="0" borderId="102" xfId="703" applyNumberFormat="1" applyFont="1" applyFill="1" applyBorder="1"/>
    <xf numFmtId="165" fontId="114" fillId="0" borderId="103" xfId="703" applyNumberFormat="1" applyFont="1" applyFill="1" applyBorder="1"/>
    <xf numFmtId="165" fontId="114" fillId="0" borderId="104" xfId="703" applyNumberFormat="1" applyFont="1" applyFill="1" applyBorder="1"/>
    <xf numFmtId="0" fontId="37" fillId="0" borderId="88" xfId="132" applyFont="1" applyBorder="1"/>
    <xf numFmtId="0" fontId="37" fillId="0" borderId="56" xfId="132" applyFont="1" applyBorder="1"/>
    <xf numFmtId="0" fontId="37" fillId="0" borderId="62" xfId="132" applyFont="1" applyBorder="1" applyAlignment="1">
      <alignment horizontal="center"/>
    </xf>
    <xf numFmtId="0" fontId="37" fillId="0" borderId="30" xfId="132" applyFont="1" applyBorder="1" applyAlignment="1">
      <alignment horizontal="center"/>
    </xf>
    <xf numFmtId="0" fontId="37" fillId="0" borderId="54" xfId="132" applyFont="1" applyBorder="1" applyAlignment="1">
      <alignment horizontal="center"/>
    </xf>
    <xf numFmtId="0" fontId="114" fillId="0" borderId="63" xfId="132" quotePrefix="1" applyBorder="1" applyAlignment="1">
      <alignment horizontal="left" wrapText="1"/>
    </xf>
    <xf numFmtId="42" fontId="114" fillId="0" borderId="27" xfId="703" applyNumberFormat="1" applyFont="1" applyBorder="1" applyAlignment="1">
      <alignment vertical="top"/>
    </xf>
    <xf numFmtId="42" fontId="114" fillId="0" borderId="29" xfId="703" applyNumberFormat="1" applyFont="1" applyBorder="1" applyAlignment="1">
      <alignment vertical="top"/>
    </xf>
    <xf numFmtId="42" fontId="114" fillId="0" borderId="65" xfId="703" applyNumberFormat="1" applyFont="1" applyBorder="1" applyAlignment="1">
      <alignment vertical="top"/>
    </xf>
    <xf numFmtId="9" fontId="114" fillId="0" borderId="24" xfId="197" applyFont="1" applyBorder="1"/>
    <xf numFmtId="9" fontId="114" fillId="0" borderId="29" xfId="197" applyFont="1" applyBorder="1"/>
    <xf numFmtId="9" fontId="114" fillId="0" borderId="38" xfId="197" applyFont="1" applyBorder="1"/>
    <xf numFmtId="42" fontId="114" fillId="0" borderId="63" xfId="703" applyNumberFormat="1" applyFont="1" applyBorder="1" applyAlignment="1">
      <alignment vertical="top"/>
    </xf>
    <xf numFmtId="0" fontId="114" fillId="0" borderId="32" xfId="0" applyFont="1" applyBorder="1"/>
    <xf numFmtId="0" fontId="114" fillId="0" borderId="63" xfId="132" applyBorder="1" applyAlignment="1">
      <alignment wrapText="1"/>
    </xf>
    <xf numFmtId="0" fontId="37" fillId="0" borderId="64" xfId="132" quotePrefix="1" applyFont="1" applyBorder="1" applyAlignment="1">
      <alignment horizontal="left" wrapText="1"/>
    </xf>
    <xf numFmtId="9" fontId="114" fillId="0" borderId="45" xfId="197" applyFont="1" applyBorder="1"/>
    <xf numFmtId="9" fontId="114" fillId="0" borderId="46" xfId="197" applyFont="1" applyBorder="1"/>
    <xf numFmtId="9" fontId="114" fillId="0" borderId="47" xfId="197" applyFont="1" applyBorder="1"/>
    <xf numFmtId="0" fontId="114" fillId="0" borderId="27" xfId="132" quotePrefix="1" applyBorder="1" applyAlignment="1">
      <alignment horizontal="left" wrapText="1"/>
    </xf>
    <xf numFmtId="0" fontId="132" fillId="0" borderId="0" xfId="0" applyFont="1" applyAlignment="1">
      <alignment horizontal="center" wrapText="1"/>
    </xf>
    <xf numFmtId="0" fontId="37" fillId="42" borderId="59" xfId="0" applyFont="1" applyFill="1" applyBorder="1" applyAlignment="1">
      <alignment horizontal="center" vertical="center" wrapText="1"/>
    </xf>
    <xf numFmtId="0" fontId="37" fillId="42" borderId="8" xfId="0" applyFont="1" applyFill="1" applyBorder="1" applyAlignment="1">
      <alignment horizontal="center" vertical="center" wrapText="1"/>
    </xf>
    <xf numFmtId="0" fontId="37" fillId="42" borderId="60" xfId="0" applyFont="1" applyFill="1" applyBorder="1" applyAlignment="1">
      <alignment horizontal="center" vertical="center" wrapText="1"/>
    </xf>
    <xf numFmtId="0" fontId="37" fillId="42" borderId="114" xfId="0" applyFont="1" applyFill="1" applyBorder="1" applyAlignment="1">
      <alignment horizontal="center" vertical="center" wrapText="1"/>
    </xf>
    <xf numFmtId="0" fontId="37" fillId="42" borderId="30" xfId="0" applyFont="1" applyFill="1" applyBorder="1" applyAlignment="1">
      <alignment horizontal="center" vertical="center" wrapText="1"/>
    </xf>
    <xf numFmtId="0" fontId="37" fillId="42" borderId="54" xfId="0" applyFont="1" applyFill="1" applyBorder="1" applyAlignment="1">
      <alignment horizontal="center" vertical="center" wrapText="1"/>
    </xf>
    <xf numFmtId="0" fontId="0" fillId="37" borderId="32" xfId="0" applyFill="1" applyBorder="1"/>
    <xf numFmtId="0" fontId="0" fillId="37" borderId="59" xfId="0" applyFill="1" applyBorder="1"/>
    <xf numFmtId="0" fontId="0" fillId="37" borderId="24" xfId="0" applyFill="1" applyBorder="1"/>
    <xf numFmtId="0" fontId="0" fillId="37" borderId="29" xfId="0" applyFill="1" applyBorder="1"/>
    <xf numFmtId="0" fontId="0" fillId="37" borderId="38" xfId="0" applyFill="1" applyBorder="1"/>
    <xf numFmtId="0" fontId="0" fillId="0" borderId="31" xfId="0" applyBorder="1"/>
    <xf numFmtId="164" fontId="0" fillId="0" borderId="59"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1" xfId="0" applyBorder="1"/>
    <xf numFmtId="0" fontId="0" fillId="37" borderId="61" xfId="0" applyFill="1" applyBorder="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44" fontId="0" fillId="0" borderId="60" xfId="2" applyFont="1" applyFill="1" applyBorder="1"/>
    <xf numFmtId="44" fontId="0" fillId="0" borderId="54" xfId="2" applyFont="1" applyFill="1" applyBorder="1"/>
    <xf numFmtId="0" fontId="0" fillId="0" borderId="58" xfId="0" applyBorder="1" applyAlignment="1">
      <alignment vertical="center" wrapText="1"/>
    </xf>
    <xf numFmtId="3" fontId="0" fillId="0" borderId="58" xfId="0" applyNumberFormat="1" applyBorder="1" applyAlignment="1">
      <alignment vertical="center" wrapText="1"/>
    </xf>
    <xf numFmtId="3" fontId="0" fillId="0" borderId="72" xfId="0" applyNumberFormat="1" applyBorder="1" applyAlignment="1">
      <alignment vertical="center" wrapText="1"/>
    </xf>
    <xf numFmtId="3" fontId="0" fillId="0" borderId="73" xfId="0" applyNumberFormat="1" applyBorder="1" applyAlignment="1">
      <alignment vertical="center" wrapText="1"/>
    </xf>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108" fillId="0" borderId="8" xfId="0" applyNumberFormat="1" applyFon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0" fontId="108" fillId="0" borderId="8" xfId="0" applyFont="1" applyBorder="1"/>
    <xf numFmtId="164" fontId="0" fillId="0" borderId="30" xfId="0" applyNumberFormat="1" applyBorder="1"/>
    <xf numFmtId="0" fontId="0" fillId="0" borderId="30" xfId="0" applyBorder="1" applyAlignment="1">
      <alignment horizontal="center"/>
    </xf>
    <xf numFmtId="0" fontId="108" fillId="0" borderId="26" xfId="0" applyFont="1" applyBorder="1"/>
    <xf numFmtId="0" fontId="0" fillId="37" borderId="5" xfId="0" applyFill="1" applyBorder="1"/>
    <xf numFmtId="0" fontId="37" fillId="42" borderId="75" xfId="0" applyFont="1" applyFill="1" applyBorder="1" applyAlignment="1">
      <alignment horizontal="center" wrapText="1"/>
    </xf>
    <xf numFmtId="0" fontId="0" fillId="0" borderId="32" xfId="0" applyBorder="1"/>
    <xf numFmtId="0" fontId="0" fillId="0" borderId="0" xfId="31335" applyFont="1"/>
    <xf numFmtId="0" fontId="37" fillId="0" borderId="0" xfId="31335" applyFont="1"/>
    <xf numFmtId="0" fontId="134" fillId="0" borderId="0" xfId="0" applyFont="1" applyAlignment="1">
      <alignment horizontal="centerContinuous" vertical="center"/>
    </xf>
    <xf numFmtId="0" fontId="124" fillId="0" borderId="0" xfId="0" applyFont="1"/>
    <xf numFmtId="0" fontId="0" fillId="0" borderId="8" xfId="0" applyBorder="1" applyAlignment="1">
      <alignment horizontal="center" vertical="center" wrapText="1"/>
    </xf>
    <xf numFmtId="0" fontId="126" fillId="0" borderId="8" xfId="0" applyFont="1" applyBorder="1" applyAlignment="1">
      <alignment horizontal="center" vertical="center" wrapText="1"/>
    </xf>
    <xf numFmtId="0" fontId="0" fillId="0" borderId="29" xfId="0" applyBorder="1"/>
    <xf numFmtId="0" fontId="0" fillId="0" borderId="0" xfId="0" quotePrefix="1" applyAlignment="1">
      <alignment horizontal="left"/>
    </xf>
    <xf numFmtId="9" fontId="0" fillId="0" borderId="104" xfId="0" applyNumberFormat="1" applyBorder="1" applyAlignment="1">
      <alignment horizontal="center" vertical="center"/>
    </xf>
    <xf numFmtId="9" fontId="0" fillId="0" borderId="60" xfId="0" applyNumberFormat="1" applyBorder="1" applyAlignment="1">
      <alignment horizontal="center" vertical="center"/>
    </xf>
    <xf numFmtId="0" fontId="0" fillId="37" borderId="53" xfId="0" applyFill="1" applyBorder="1"/>
    <xf numFmtId="0" fontId="74" fillId="0" borderId="0" xfId="0" quotePrefix="1" applyFont="1"/>
    <xf numFmtId="49" fontId="75" fillId="0" borderId="0" xfId="0" applyNumberFormat="1" applyFont="1"/>
    <xf numFmtId="0" fontId="0" fillId="0" borderId="24" xfId="0" applyBorder="1" applyAlignment="1">
      <alignment horizontal="left"/>
    </xf>
    <xf numFmtId="0" fontId="0" fillId="0" borderId="38" xfId="0" applyBorder="1"/>
    <xf numFmtId="0" fontId="0" fillId="0" borderId="44" xfId="0" applyBorder="1"/>
    <xf numFmtId="0" fontId="0" fillId="0" borderId="80" xfId="0" applyBorder="1"/>
    <xf numFmtId="0" fontId="46" fillId="0" borderId="0" xfId="528" applyFont="1"/>
    <xf numFmtId="10" fontId="114" fillId="0" borderId="0" xfId="528" applyNumberFormat="1"/>
    <xf numFmtId="0" fontId="114" fillId="0" borderId="0" xfId="528" quotePrefix="1" applyAlignment="1">
      <alignment horizontal="left"/>
    </xf>
    <xf numFmtId="0" fontId="114" fillId="0" borderId="0" xfId="528" applyAlignment="1">
      <alignment wrapText="1"/>
    </xf>
    <xf numFmtId="0" fontId="37" fillId="0" borderId="0" xfId="528" quotePrefix="1" applyFont="1" applyAlignment="1">
      <alignment horizontal="left"/>
    </xf>
    <xf numFmtId="2" fontId="114" fillId="0" borderId="0" xfId="528" applyNumberFormat="1"/>
    <xf numFmtId="3" fontId="114" fillId="0" borderId="0" xfId="127" applyNumberFormat="1"/>
    <xf numFmtId="0" fontId="114" fillId="0" borderId="0" xfId="2807" applyAlignment="1">
      <alignment vertical="center" wrapText="1"/>
    </xf>
    <xf numFmtId="3" fontId="114" fillId="0" borderId="37" xfId="127" applyNumberFormat="1" applyBorder="1" applyAlignment="1">
      <alignment horizontal="center" vertical="center"/>
    </xf>
    <xf numFmtId="3" fontId="114" fillId="0" borderId="8" xfId="127" applyNumberFormat="1" applyBorder="1" applyAlignment="1">
      <alignment horizontal="center" vertical="center"/>
    </xf>
    <xf numFmtId="10" fontId="114" fillId="0" borderId="0" xfId="187" applyNumberFormat="1" applyFont="1"/>
    <xf numFmtId="3" fontId="114" fillId="0" borderId="26" xfId="127" applyNumberFormat="1" applyBorder="1" applyAlignment="1">
      <alignment horizontal="center" vertical="center"/>
    </xf>
    <xf numFmtId="0" fontId="114" fillId="0" borderId="0" xfId="31324" applyFont="1"/>
    <xf numFmtId="0" fontId="46" fillId="0" borderId="0" xfId="127" applyFont="1"/>
    <xf numFmtId="9" fontId="46" fillId="0" borderId="0" xfId="127" applyNumberFormat="1" applyFont="1"/>
    <xf numFmtId="0" fontId="114" fillId="0" borderId="63" xfId="31328" applyFont="1" applyBorder="1" applyAlignment="1">
      <alignment horizontal="left" vertical="center" wrapText="1"/>
    </xf>
    <xf numFmtId="0" fontId="114" fillId="0" borderId="26" xfId="127" applyBorder="1" applyAlignment="1">
      <alignment horizontal="center" vertical="center" wrapText="1"/>
    </xf>
    <xf numFmtId="0" fontId="37" fillId="0" borderId="33" xfId="127" applyFont="1" applyBorder="1" applyAlignment="1">
      <alignment horizontal="center" vertical="center" wrapText="1"/>
    </xf>
    <xf numFmtId="0" fontId="114" fillId="0" borderId="63" xfId="127" applyBorder="1" applyAlignment="1">
      <alignment horizontal="left" vertical="center" wrapText="1"/>
    </xf>
    <xf numFmtId="0" fontId="114" fillId="0" borderId="8" xfId="31325" applyBorder="1" applyAlignment="1">
      <alignment horizontal="center" vertical="center"/>
    </xf>
    <xf numFmtId="0" fontId="114" fillId="0" borderId="53" xfId="31325" applyBorder="1" applyAlignment="1">
      <alignment horizontal="center" vertical="center"/>
    </xf>
    <xf numFmtId="0" fontId="114" fillId="0" borderId="8" xfId="127" applyBorder="1"/>
    <xf numFmtId="0" fontId="114" fillId="0" borderId="8" xfId="127" applyBorder="1" applyAlignment="1">
      <alignment horizontal="center"/>
    </xf>
    <xf numFmtId="0" fontId="114" fillId="0" borderId="53" xfId="127" applyBorder="1" applyAlignment="1">
      <alignment horizontal="center"/>
    </xf>
    <xf numFmtId="0" fontId="37" fillId="0" borderId="8" xfId="31325" applyFont="1" applyBorder="1" applyAlignment="1">
      <alignment horizontal="center" vertical="center"/>
    </xf>
    <xf numFmtId="0" fontId="114" fillId="0" borderId="63" xfId="895" applyFont="1" applyBorder="1" applyAlignment="1">
      <alignment horizontal="left"/>
    </xf>
    <xf numFmtId="0" fontId="114" fillId="0" borderId="0" xfId="31325" applyAlignment="1">
      <alignment horizontal="center" vertical="center"/>
    </xf>
    <xf numFmtId="0" fontId="109" fillId="0" borderId="0" xfId="127" applyFont="1" applyAlignment="1">
      <alignment horizontal="center" vertical="center"/>
    </xf>
    <xf numFmtId="0" fontId="114" fillId="0" borderId="0" xfId="31325" applyAlignment="1">
      <alignment vertical="center" wrapText="1"/>
    </xf>
    <xf numFmtId="0" fontId="114" fillId="0" borderId="0" xfId="127" applyAlignment="1">
      <alignment vertical="center" wrapText="1"/>
    </xf>
    <xf numFmtId="0" fontId="0" fillId="0" borderId="63" xfId="132" applyFont="1" applyBorder="1" applyAlignment="1">
      <alignment wrapText="1"/>
    </xf>
    <xf numFmtId="0" fontId="37" fillId="0" borderId="0" xfId="132" quotePrefix="1" applyFont="1" applyAlignment="1">
      <alignment horizontal="left" wrapText="1"/>
    </xf>
    <xf numFmtId="42" fontId="37" fillId="0" borderId="0" xfId="703" applyNumberFormat="1" applyFont="1" applyBorder="1" applyAlignment="1">
      <alignment vertical="top"/>
    </xf>
    <xf numFmtId="9" fontId="0" fillId="0" borderId="0" xfId="197" applyFont="1" applyBorder="1"/>
    <xf numFmtId="0" fontId="38" fillId="0" borderId="0" xfId="132" applyFont="1" applyAlignment="1">
      <alignment horizontal="center"/>
    </xf>
    <xf numFmtId="0" fontId="37" fillId="0" borderId="89" xfId="132" applyFont="1" applyBorder="1"/>
    <xf numFmtId="0" fontId="37" fillId="0" borderId="63" xfId="132" applyFont="1" applyBorder="1"/>
    <xf numFmtId="9" fontId="0" fillId="0" borderId="24" xfId="197" applyFont="1" applyFill="1" applyBorder="1"/>
    <xf numFmtId="9" fontId="0" fillId="0" borderId="29" xfId="197" applyFont="1" applyFill="1" applyBorder="1"/>
    <xf numFmtId="9" fontId="0" fillId="0" borderId="38" xfId="197" applyFont="1" applyFill="1" applyBorder="1"/>
    <xf numFmtId="42" fontId="37" fillId="0" borderId="56" xfId="703" applyNumberFormat="1" applyFont="1" applyFill="1" applyBorder="1" applyAlignment="1">
      <alignment vertical="top"/>
    </xf>
    <xf numFmtId="42" fontId="37" fillId="0" borderId="46" xfId="703" applyNumberFormat="1" applyFont="1" applyFill="1" applyBorder="1" applyAlignment="1">
      <alignment vertical="top"/>
    </xf>
    <xf numFmtId="42" fontId="37" fillId="0" borderId="52" xfId="703" applyNumberFormat="1" applyFont="1" applyFill="1" applyBorder="1" applyAlignment="1">
      <alignment vertical="top"/>
    </xf>
    <xf numFmtId="9" fontId="0" fillId="0" borderId="45" xfId="197" applyFont="1" applyFill="1" applyBorder="1"/>
    <xf numFmtId="9" fontId="0" fillId="0" borderId="46" xfId="197" applyFont="1" applyFill="1" applyBorder="1"/>
    <xf numFmtId="9" fontId="0" fillId="0" borderId="47" xfId="197" applyFont="1" applyFill="1" applyBorder="1"/>
    <xf numFmtId="42" fontId="37" fillId="0" borderId="0" xfId="703" applyNumberFormat="1" applyFont="1" applyFill="1" applyBorder="1" applyAlignment="1">
      <alignment vertical="top"/>
    </xf>
    <xf numFmtId="9" fontId="0" fillId="0" borderId="0" xfId="197" applyFont="1" applyFill="1" applyBorder="1"/>
    <xf numFmtId="0" fontId="37" fillId="42" borderId="75" xfId="0" applyFont="1" applyFill="1" applyBorder="1"/>
    <xf numFmtId="0" fontId="0" fillId="0" borderId="100" xfId="0" applyBorder="1"/>
    <xf numFmtId="0" fontId="114" fillId="0" borderId="63" xfId="132" applyBorder="1"/>
    <xf numFmtId="42" fontId="0" fillId="0" borderId="89" xfId="703" applyNumberFormat="1" applyFont="1" applyBorder="1" applyAlignment="1">
      <alignment horizontal="right" vertical="center"/>
    </xf>
    <xf numFmtId="42" fontId="0" fillId="0" borderId="103" xfId="703" applyNumberFormat="1" applyFont="1" applyBorder="1" applyAlignment="1">
      <alignment horizontal="right" vertical="center"/>
    </xf>
    <xf numFmtId="42" fontId="0" fillId="0" borderId="105" xfId="703" applyNumberFormat="1" applyFont="1" applyBorder="1" applyAlignment="1">
      <alignment horizontal="right" vertical="center"/>
    </xf>
    <xf numFmtId="42" fontId="0" fillId="0" borderId="27" xfId="703" applyNumberFormat="1" applyFont="1" applyBorder="1" applyAlignment="1">
      <alignment horizontal="right" vertical="center"/>
    </xf>
    <xf numFmtId="42" fontId="0" fillId="0" borderId="29" xfId="703" applyNumberFormat="1" applyFont="1" applyBorder="1" applyAlignment="1">
      <alignment horizontal="right" vertical="center"/>
    </xf>
    <xf numFmtId="42" fontId="0" fillId="0" borderId="65" xfId="703" applyNumberFormat="1" applyFont="1" applyBorder="1" applyAlignment="1">
      <alignment horizontal="right" vertical="center"/>
    </xf>
    <xf numFmtId="42" fontId="37" fillId="0" borderId="56" xfId="703" applyNumberFormat="1" applyFont="1" applyBorder="1" applyAlignment="1">
      <alignment horizontal="right" vertical="center"/>
    </xf>
    <xf numFmtId="42" fontId="37" fillId="0" borderId="46" xfId="703" applyNumberFormat="1" applyFont="1" applyBorder="1" applyAlignment="1">
      <alignment horizontal="right" vertical="center"/>
    </xf>
    <xf numFmtId="42" fontId="37" fillId="0" borderId="52" xfId="703" applyNumberFormat="1" applyFont="1" applyBorder="1" applyAlignment="1">
      <alignment horizontal="right" vertical="center"/>
    </xf>
    <xf numFmtId="42" fontId="0" fillId="0" borderId="43" xfId="132" applyNumberFormat="1" applyFont="1" applyBorder="1" applyAlignment="1">
      <alignment horizontal="right" vertical="center"/>
    </xf>
    <xf numFmtId="42" fontId="0" fillId="0" borderId="34" xfId="132" applyNumberFormat="1" applyFont="1" applyBorder="1" applyAlignment="1">
      <alignment horizontal="right" vertical="center"/>
    </xf>
    <xf numFmtId="42" fontId="0" fillId="0" borderId="55" xfId="132" applyNumberFormat="1" applyFont="1" applyBorder="1" applyAlignment="1">
      <alignment horizontal="right" vertical="center"/>
    </xf>
    <xf numFmtId="42" fontId="0" fillId="0" borderId="27" xfId="703" applyNumberFormat="1" applyFont="1" applyFill="1" applyBorder="1" applyAlignment="1">
      <alignment horizontal="right" vertical="center"/>
    </xf>
    <xf numFmtId="42" fontId="0" fillId="0" borderId="29" xfId="703" applyNumberFormat="1" applyFont="1" applyFill="1" applyBorder="1" applyAlignment="1">
      <alignment horizontal="right" vertical="center"/>
    </xf>
    <xf numFmtId="42" fontId="0" fillId="0" borderId="65" xfId="703" applyNumberFormat="1" applyFont="1" applyFill="1" applyBorder="1" applyAlignment="1">
      <alignment horizontal="right" vertical="center"/>
    </xf>
    <xf numFmtId="42" fontId="0" fillId="0" borderId="59" xfId="703" applyNumberFormat="1" applyFont="1" applyBorder="1" applyAlignment="1">
      <alignment horizontal="right" vertical="center"/>
    </xf>
    <xf numFmtId="42" fontId="0" fillId="0" borderId="8" xfId="703" applyNumberFormat="1" applyFont="1" applyBorder="1" applyAlignment="1">
      <alignment horizontal="right" vertical="center"/>
    </xf>
    <xf numFmtId="42" fontId="0" fillId="0" borderId="60" xfId="703" applyNumberFormat="1" applyFont="1" applyBorder="1" applyAlignment="1">
      <alignment horizontal="right" vertical="center"/>
    </xf>
    <xf numFmtId="9" fontId="0" fillId="0" borderId="102" xfId="197" applyFont="1" applyBorder="1" applyAlignment="1">
      <alignment horizontal="right" vertical="center"/>
    </xf>
    <xf numFmtId="9" fontId="0" fillId="0" borderId="103" xfId="197" applyFont="1" applyBorder="1" applyAlignment="1">
      <alignment horizontal="right" vertical="center"/>
    </xf>
    <xf numFmtId="9" fontId="0" fillId="0" borderId="104" xfId="197" applyFont="1" applyBorder="1" applyAlignment="1">
      <alignment horizontal="right" vertical="center"/>
    </xf>
    <xf numFmtId="9" fontId="0" fillId="0" borderId="24" xfId="197" applyFont="1" applyBorder="1" applyAlignment="1">
      <alignment horizontal="right" vertical="center"/>
    </xf>
    <xf numFmtId="9" fontId="0" fillId="0" borderId="29" xfId="197" applyFont="1" applyBorder="1" applyAlignment="1">
      <alignment horizontal="right" vertical="center"/>
    </xf>
    <xf numFmtId="9" fontId="0" fillId="0" borderId="38" xfId="197" applyFont="1" applyBorder="1" applyAlignment="1">
      <alignment horizontal="right" vertical="center"/>
    </xf>
    <xf numFmtId="9" fontId="0" fillId="0" borderId="45" xfId="197" applyFont="1" applyBorder="1" applyAlignment="1">
      <alignment horizontal="right" vertical="center"/>
    </xf>
    <xf numFmtId="9" fontId="0" fillId="0" borderId="46" xfId="197" applyFont="1" applyBorder="1" applyAlignment="1">
      <alignment horizontal="right" vertical="center"/>
    </xf>
    <xf numFmtId="9" fontId="0" fillId="0" borderId="47" xfId="197" applyFont="1" applyBorder="1" applyAlignment="1">
      <alignment horizontal="right" vertical="center"/>
    </xf>
    <xf numFmtId="0" fontId="0" fillId="0" borderId="39" xfId="132" applyFont="1" applyBorder="1" applyAlignment="1">
      <alignment horizontal="right" vertical="center"/>
    </xf>
    <xf numFmtId="0" fontId="0" fillId="0" borderId="0" xfId="132" applyFont="1" applyAlignment="1">
      <alignment horizontal="right" vertical="center"/>
    </xf>
    <xf numFmtId="0" fontId="0" fillId="0" borderId="50" xfId="132" applyFont="1" applyBorder="1" applyAlignment="1">
      <alignment horizontal="right" vertical="center"/>
    </xf>
    <xf numFmtId="9" fontId="0" fillId="0" borderId="59" xfId="197" applyFont="1" applyBorder="1" applyAlignment="1">
      <alignment horizontal="right" vertical="center"/>
    </xf>
    <xf numFmtId="9" fontId="0" fillId="0" borderId="8" xfId="197" applyFont="1" applyBorder="1" applyAlignment="1">
      <alignment horizontal="right" vertical="center"/>
    </xf>
    <xf numFmtId="9" fontId="0" fillId="0" borderId="60" xfId="197" applyFont="1" applyBorder="1" applyAlignment="1">
      <alignment horizontal="right" vertical="center"/>
    </xf>
    <xf numFmtId="42" fontId="37" fillId="0" borderId="45" xfId="132" applyNumberFormat="1" applyFont="1" applyBorder="1" applyAlignment="1">
      <alignment horizontal="right" vertical="center"/>
    </xf>
    <xf numFmtId="42" fontId="37" fillId="0" borderId="46" xfId="132" applyNumberFormat="1" applyFont="1" applyBorder="1" applyAlignment="1">
      <alignment horizontal="right" vertical="center"/>
    </xf>
    <xf numFmtId="9" fontId="37" fillId="0" borderId="45" xfId="197" applyFont="1" applyBorder="1" applyAlignment="1">
      <alignment horizontal="right" vertical="center"/>
    </xf>
    <xf numFmtId="9" fontId="37" fillId="0" borderId="46" xfId="197" applyFont="1" applyBorder="1" applyAlignment="1">
      <alignment horizontal="right" vertical="center"/>
    </xf>
    <xf numFmtId="9" fontId="37" fillId="0" borderId="80" xfId="197" applyFont="1" applyBorder="1" applyAlignment="1">
      <alignment horizontal="right" vertical="center"/>
    </xf>
    <xf numFmtId="42" fontId="0" fillId="0" borderId="8" xfId="0" applyNumberFormat="1" applyBorder="1" applyAlignment="1">
      <alignment horizontal="right" vertical="center"/>
    </xf>
    <xf numFmtId="9" fontId="0" fillId="0" borderId="8" xfId="0" applyNumberFormat="1" applyBorder="1" applyAlignment="1">
      <alignment horizontal="right" vertical="center"/>
    </xf>
    <xf numFmtId="0" fontId="0" fillId="0" borderId="8" xfId="0" applyBorder="1" applyAlignment="1">
      <alignment horizontal="right" vertical="center"/>
    </xf>
    <xf numFmtId="42" fontId="37" fillId="0" borderId="8" xfId="0" applyNumberFormat="1" applyFont="1" applyBorder="1" applyAlignment="1">
      <alignment horizontal="right" vertical="center"/>
    </xf>
    <xf numFmtId="9" fontId="37" fillId="0" borderId="8" xfId="0" applyNumberFormat="1" applyFont="1" applyBorder="1" applyAlignment="1">
      <alignment horizontal="right" vertical="center"/>
    </xf>
    <xf numFmtId="0" fontId="113" fillId="0" borderId="31" xfId="528" applyFont="1" applyBorder="1"/>
    <xf numFmtId="0" fontId="135" fillId="37" borderId="31" xfId="528" applyFont="1" applyFill="1" applyBorder="1"/>
    <xf numFmtId="0" fontId="113" fillId="37" borderId="31" xfId="528" applyFont="1" applyFill="1" applyBorder="1"/>
    <xf numFmtId="0" fontId="113" fillId="0" borderId="108" xfId="528" applyFont="1" applyBorder="1"/>
    <xf numFmtId="0" fontId="113" fillId="41" borderId="31" xfId="528" applyFont="1" applyFill="1" applyBorder="1"/>
    <xf numFmtId="14" fontId="0" fillId="0" borderId="8" xfId="0" applyNumberFormat="1" applyBorder="1"/>
    <xf numFmtId="0" fontId="37" fillId="37" borderId="59" xfId="0" applyFont="1" applyFill="1" applyBorder="1" applyAlignment="1">
      <alignment vertical="center"/>
    </xf>
    <xf numFmtId="0" fontId="74" fillId="37" borderId="8" xfId="0" applyFont="1" applyFill="1" applyBorder="1" applyAlignment="1">
      <alignment vertical="center"/>
    </xf>
    <xf numFmtId="0" fontId="74" fillId="35" borderId="59" xfId="0" applyFont="1" applyFill="1" applyBorder="1" applyAlignment="1">
      <alignment vertical="center"/>
    </xf>
    <xf numFmtId="0" fontId="74" fillId="0" borderId="59" xfId="0" applyFont="1" applyBorder="1" applyAlignment="1">
      <alignment vertical="center"/>
    </xf>
    <xf numFmtId="0" fontId="74" fillId="0" borderId="63" xfId="0" applyFont="1" applyBorder="1" applyAlignment="1">
      <alignment vertical="center"/>
    </xf>
    <xf numFmtId="0" fontId="37" fillId="37" borderId="25" xfId="0" applyFont="1" applyFill="1" applyBorder="1" applyAlignment="1">
      <alignment vertical="center"/>
    </xf>
    <xf numFmtId="0" fontId="37" fillId="35" borderId="76" xfId="0" applyFont="1" applyFill="1" applyBorder="1" applyAlignment="1">
      <alignment vertical="center"/>
    </xf>
    <xf numFmtId="42" fontId="0" fillId="0" borderId="120" xfId="0" applyNumberFormat="1" applyBorder="1" applyAlignment="1">
      <alignment horizontal="right" vertical="center"/>
    </xf>
    <xf numFmtId="42" fontId="0" fillId="0" borderId="121" xfId="0" applyNumberFormat="1" applyBorder="1" applyAlignment="1">
      <alignment horizontal="right" vertical="center"/>
    </xf>
    <xf numFmtId="42" fontId="37" fillId="0" borderId="120" xfId="0" applyNumberFormat="1" applyFont="1" applyBorder="1" applyAlignment="1">
      <alignment horizontal="right" vertical="center"/>
    </xf>
    <xf numFmtId="42" fontId="37" fillId="0" borderId="121" xfId="0" applyNumberFormat="1" applyFont="1" applyBorder="1" applyAlignment="1">
      <alignment horizontal="right" vertical="center"/>
    </xf>
    <xf numFmtId="0" fontId="0" fillId="37" borderId="120" xfId="127" applyFont="1" applyFill="1" applyBorder="1" applyAlignment="1">
      <alignment horizontal="center" wrapText="1"/>
    </xf>
    <xf numFmtId="0" fontId="0" fillId="37" borderId="121" xfId="127" applyFont="1" applyFill="1" applyBorder="1" applyAlignment="1">
      <alignment horizontal="center" wrapText="1"/>
    </xf>
    <xf numFmtId="42" fontId="0" fillId="0" borderId="36" xfId="0" applyNumberFormat="1" applyBorder="1" applyAlignment="1">
      <alignment horizontal="right" vertical="center"/>
    </xf>
    <xf numFmtId="42" fontId="37" fillId="0" borderId="36" xfId="0" applyNumberFormat="1" applyFont="1" applyBorder="1" applyAlignment="1">
      <alignment horizontal="right" vertical="center"/>
    </xf>
    <xf numFmtId="0" fontId="0" fillId="37" borderId="36" xfId="127" applyFont="1" applyFill="1" applyBorder="1" applyAlignment="1">
      <alignment horizontal="center" wrapText="1"/>
    </xf>
    <xf numFmtId="42" fontId="0" fillId="0" borderId="53" xfId="0" applyNumberFormat="1" applyBorder="1" applyAlignment="1">
      <alignment horizontal="right" vertical="center"/>
    </xf>
    <xf numFmtId="42" fontId="37" fillId="0" borderId="53" xfId="0" applyNumberFormat="1" applyFont="1" applyBorder="1" applyAlignment="1">
      <alignment horizontal="right" vertical="center"/>
    </xf>
    <xf numFmtId="0" fontId="0" fillId="37" borderId="53" xfId="127" applyFont="1" applyFill="1" applyBorder="1" applyAlignment="1">
      <alignment horizontal="center" wrapText="1"/>
    </xf>
    <xf numFmtId="0" fontId="0" fillId="36" borderId="125" xfId="0" applyFill="1" applyBorder="1"/>
    <xf numFmtId="0" fontId="0" fillId="0" borderId="126" xfId="127" applyFont="1" applyBorder="1" applyAlignment="1">
      <alignment horizontal="justify" vertical="top" wrapText="1"/>
    </xf>
    <xf numFmtId="44" fontId="0" fillId="37" borderId="36" xfId="64" applyFont="1" applyFill="1" applyBorder="1" applyAlignment="1">
      <alignment wrapText="1"/>
    </xf>
    <xf numFmtId="44" fontId="0" fillId="37" borderId="53" xfId="64" applyFont="1" applyFill="1" applyBorder="1" applyAlignment="1">
      <alignment wrapText="1"/>
    </xf>
    <xf numFmtId="9" fontId="0" fillId="37" borderId="123" xfId="187" applyFont="1" applyFill="1" applyBorder="1" applyAlignment="1">
      <alignment horizontal="center" wrapText="1"/>
    </xf>
    <xf numFmtId="9" fontId="0" fillId="37" borderId="124" xfId="187" applyFont="1" applyFill="1" applyBorder="1" applyAlignment="1">
      <alignment horizontal="center" wrapText="1"/>
    </xf>
    <xf numFmtId="8" fontId="0" fillId="0" borderId="38" xfId="2" applyNumberFormat="1" applyFont="1" applyFill="1" applyBorder="1"/>
    <xf numFmtId="8" fontId="0" fillId="0" borderId="47" xfId="2" applyNumberFormat="1" applyFont="1" applyFill="1" applyBorder="1"/>
    <xf numFmtId="6" fontId="0" fillId="0" borderId="8" xfId="0" applyNumberFormat="1" applyBorder="1"/>
    <xf numFmtId="9" fontId="0" fillId="0" borderId="8" xfId="703" applyNumberFormat="1" applyFont="1" applyBorder="1" applyAlignment="1">
      <alignment vertical="center"/>
    </xf>
    <xf numFmtId="176" fontId="0" fillId="0" borderId="59" xfId="2" applyNumberFormat="1" applyFont="1" applyFill="1" applyBorder="1" applyAlignment="1">
      <alignment horizontal="right"/>
    </xf>
    <xf numFmtId="176" fontId="0" fillId="0" borderId="8" xfId="2" applyNumberFormat="1" applyFont="1" applyFill="1" applyBorder="1" applyAlignment="1">
      <alignment horizontal="right"/>
    </xf>
    <xf numFmtId="176" fontId="0" fillId="0" borderId="65" xfId="2" applyNumberFormat="1" applyFont="1" applyFill="1" applyBorder="1" applyAlignment="1">
      <alignment horizontal="right"/>
    </xf>
    <xf numFmtId="176" fontId="0" fillId="0" borderId="59" xfId="2" applyNumberFormat="1" applyFont="1" applyFill="1" applyBorder="1"/>
    <xf numFmtId="176" fontId="0" fillId="0" borderId="8" xfId="2" applyNumberFormat="1" applyFont="1" applyFill="1" applyBorder="1"/>
    <xf numFmtId="176" fontId="0" fillId="0" borderId="65" xfId="2" applyNumberFormat="1" applyFont="1" applyFill="1" applyBorder="1" applyAlignment="1">
      <alignment vertical="center"/>
    </xf>
    <xf numFmtId="176" fontId="0" fillId="0" borderId="60" xfId="2" applyNumberFormat="1" applyFont="1" applyBorder="1"/>
    <xf numFmtId="176" fontId="0" fillId="0" borderId="65" xfId="2" applyNumberFormat="1" applyFont="1" applyBorder="1" applyAlignment="1">
      <alignment vertical="center"/>
    </xf>
    <xf numFmtId="176" fontId="0" fillId="0" borderId="27" xfId="2" applyNumberFormat="1" applyFont="1" applyFill="1" applyBorder="1" applyAlignment="1">
      <alignment vertical="center" wrapText="1"/>
    </xf>
    <xf numFmtId="176" fontId="0" fillId="0" borderId="29" xfId="2" applyNumberFormat="1" applyFont="1" applyFill="1" applyBorder="1" applyAlignment="1">
      <alignment vertical="center" wrapText="1"/>
    </xf>
    <xf numFmtId="176" fontId="0" fillId="0" borderId="39" xfId="2" applyNumberFormat="1" applyFont="1" applyFill="1" applyBorder="1" applyAlignment="1">
      <alignment vertical="center" wrapText="1"/>
    </xf>
    <xf numFmtId="176" fontId="0" fillId="0" borderId="66" xfId="2" applyNumberFormat="1" applyFont="1" applyFill="1" applyBorder="1" applyAlignment="1">
      <alignment vertical="center" wrapText="1"/>
    </xf>
    <xf numFmtId="176" fontId="0" fillId="0" borderId="50" xfId="2" applyNumberFormat="1" applyFont="1" applyFill="1" applyBorder="1" applyAlignment="1">
      <alignment vertical="center"/>
    </xf>
    <xf numFmtId="176" fontId="37" fillId="0" borderId="78" xfId="2" applyNumberFormat="1" applyFont="1" applyFill="1" applyBorder="1" applyAlignment="1">
      <alignment vertical="center" wrapText="1"/>
    </xf>
    <xf numFmtId="176" fontId="37" fillId="0" borderId="79" xfId="2" applyNumberFormat="1" applyFont="1" applyFill="1" applyBorder="1" applyAlignment="1">
      <alignment vertical="center" wrapText="1"/>
    </xf>
    <xf numFmtId="176" fontId="37" fillId="0" borderId="80" xfId="2" applyNumberFormat="1" applyFont="1" applyFill="1" applyBorder="1" applyAlignment="1">
      <alignment vertical="center" wrapText="1"/>
    </xf>
    <xf numFmtId="176" fontId="0" fillId="0" borderId="60" xfId="2" applyNumberFormat="1" applyFont="1" applyFill="1" applyBorder="1" applyAlignment="1">
      <alignment vertical="center"/>
    </xf>
    <xf numFmtId="176" fontId="0" fillId="0" borderId="59" xfId="2" applyNumberFormat="1" applyFont="1" applyBorder="1"/>
    <xf numFmtId="176" fontId="0" fillId="0" borderId="8" xfId="2" applyNumberFormat="1" applyFont="1" applyBorder="1"/>
    <xf numFmtId="176" fontId="0" fillId="0" borderId="5" xfId="2" applyNumberFormat="1" applyFont="1" applyBorder="1"/>
    <xf numFmtId="176" fontId="0" fillId="0" borderId="28" xfId="2" applyNumberFormat="1" applyFont="1" applyFill="1" applyBorder="1" applyAlignment="1">
      <alignment vertical="center"/>
    </xf>
    <xf numFmtId="176" fontId="0" fillId="0" borderId="0" xfId="2" applyNumberFormat="1" applyFont="1" applyFill="1" applyBorder="1" applyAlignment="1">
      <alignment vertical="center"/>
    </xf>
    <xf numFmtId="176" fontId="0" fillId="0" borderId="59" xfId="0" applyNumberFormat="1" applyBorder="1"/>
    <xf numFmtId="176" fontId="0" fillId="0" borderId="8" xfId="0" applyNumberFormat="1" applyBorder="1"/>
    <xf numFmtId="176" fontId="0" fillId="0" borderId="60" xfId="0" applyNumberFormat="1" applyBorder="1"/>
    <xf numFmtId="176" fontId="0" fillId="0" borderId="5" xfId="0" applyNumberFormat="1" applyBorder="1"/>
    <xf numFmtId="176" fontId="0" fillId="37" borderId="59" xfId="0" applyNumberFormat="1" applyFill="1" applyBorder="1"/>
    <xf numFmtId="176" fontId="0" fillId="37" borderId="8" xfId="0" applyNumberFormat="1" applyFill="1" applyBorder="1"/>
    <xf numFmtId="176" fontId="0" fillId="37" borderId="60" xfId="0" applyNumberFormat="1" applyFill="1" applyBorder="1"/>
    <xf numFmtId="176" fontId="0" fillId="37" borderId="36" xfId="0" applyNumberFormat="1" applyFill="1" applyBorder="1"/>
    <xf numFmtId="176" fontId="0" fillId="37" borderId="5" xfId="0" applyNumberFormat="1" applyFill="1" applyBorder="1"/>
    <xf numFmtId="176" fontId="0" fillId="0" borderId="36" xfId="2" applyNumberFormat="1" applyFont="1" applyBorder="1" applyAlignment="1">
      <alignment horizontal="right"/>
    </xf>
    <xf numFmtId="176" fontId="0" fillId="0" borderId="8" xfId="2" applyNumberFormat="1" applyFont="1" applyBorder="1" applyAlignment="1">
      <alignment horizontal="right"/>
    </xf>
    <xf numFmtId="176" fontId="0" fillId="0" borderId="28" xfId="2" applyNumberFormat="1" applyFont="1" applyFill="1" applyBorder="1" applyAlignment="1">
      <alignment horizontal="right"/>
    </xf>
    <xf numFmtId="176" fontId="0" fillId="0" borderId="29" xfId="2" applyNumberFormat="1" applyFont="1" applyFill="1" applyBorder="1" applyAlignment="1">
      <alignment horizontal="right" wrapText="1"/>
    </xf>
    <xf numFmtId="176" fontId="0" fillId="0" borderId="38" xfId="2" applyNumberFormat="1" applyFont="1" applyFill="1" applyBorder="1" applyAlignment="1">
      <alignment horizontal="right"/>
    </xf>
    <xf numFmtId="176" fontId="0" fillId="0" borderId="36" xfId="2" applyNumberFormat="1" applyFont="1" applyBorder="1"/>
    <xf numFmtId="176" fontId="0" fillId="0" borderId="59" xfId="2" applyNumberFormat="1" applyFont="1" applyFill="1" applyBorder="1" applyAlignment="1">
      <alignment vertical="center"/>
    </xf>
    <xf numFmtId="176" fontId="0" fillId="0" borderId="38" xfId="2" applyNumberFormat="1" applyFont="1" applyFill="1" applyBorder="1"/>
    <xf numFmtId="176" fontId="0" fillId="0" borderId="28" xfId="2" applyNumberFormat="1" applyFont="1" applyFill="1" applyBorder="1"/>
    <xf numFmtId="176" fontId="37" fillId="0" borderId="78" xfId="2" applyNumberFormat="1" applyFont="1" applyBorder="1" applyAlignment="1">
      <alignment vertical="center" wrapText="1"/>
    </xf>
    <xf numFmtId="176" fontId="37" fillId="0" borderId="79" xfId="2" applyNumberFormat="1" applyFont="1" applyBorder="1" applyAlignment="1">
      <alignment vertical="center" wrapText="1"/>
    </xf>
    <xf numFmtId="176" fontId="37" fillId="0" borderId="80" xfId="2" applyNumberFormat="1" applyFont="1" applyBorder="1" applyAlignment="1">
      <alignment vertical="center" wrapText="1"/>
    </xf>
    <xf numFmtId="176" fontId="37" fillId="0" borderId="101" xfId="2" applyNumberFormat="1" applyFont="1" applyBorder="1" applyAlignment="1">
      <alignment vertical="center" wrapText="1"/>
    </xf>
    <xf numFmtId="42" fontId="0" fillId="42" borderId="120" xfId="64" applyNumberFormat="1" applyFont="1" applyFill="1" applyBorder="1" applyAlignment="1">
      <alignment wrapText="1"/>
    </xf>
    <xf numFmtId="42" fontId="0" fillId="42" borderId="121" xfId="64" applyNumberFormat="1" applyFont="1" applyFill="1" applyBorder="1" applyAlignment="1">
      <alignment wrapText="1"/>
    </xf>
    <xf numFmtId="42" fontId="0" fillId="42" borderId="36" xfId="64" applyNumberFormat="1" applyFont="1" applyFill="1" applyBorder="1" applyAlignment="1">
      <alignment wrapText="1"/>
    </xf>
    <xf numFmtId="165" fontId="0" fillId="0" borderId="128" xfId="64" applyNumberFormat="1" applyFont="1" applyFill="1" applyBorder="1" applyAlignment="1">
      <alignment wrapText="1"/>
    </xf>
    <xf numFmtId="165" fontId="0" fillId="0" borderId="123" xfId="64" applyNumberFormat="1" applyFont="1" applyFill="1" applyBorder="1" applyAlignment="1">
      <alignment wrapText="1"/>
    </xf>
    <xf numFmtId="165" fontId="0" fillId="0" borderId="130" xfId="64" applyNumberFormat="1" applyFont="1" applyFill="1" applyBorder="1" applyAlignment="1">
      <alignment wrapText="1"/>
    </xf>
    <xf numFmtId="6" fontId="0" fillId="0" borderId="120" xfId="0" applyNumberFormat="1" applyBorder="1"/>
    <xf numFmtId="6" fontId="0" fillId="0" borderId="36" xfId="0" applyNumberFormat="1" applyBorder="1"/>
    <xf numFmtId="6" fontId="0" fillId="0" borderId="120" xfId="0" applyNumberFormat="1" applyBorder="1" applyAlignment="1">
      <alignment horizontal="right" vertical="center"/>
    </xf>
    <xf numFmtId="6" fontId="0" fillId="0" borderId="8" xfId="0" applyNumberFormat="1" applyBorder="1" applyAlignment="1">
      <alignment horizontal="right" vertical="center"/>
    </xf>
    <xf numFmtId="6" fontId="0" fillId="0" borderId="36" xfId="0" applyNumberFormat="1" applyBorder="1" applyAlignment="1">
      <alignment horizontal="right" vertical="center"/>
    </xf>
    <xf numFmtId="0" fontId="0" fillId="0" borderId="122" xfId="127" applyFont="1" applyBorder="1" applyAlignment="1">
      <alignment horizontal="center"/>
    </xf>
    <xf numFmtId="0" fontId="37" fillId="0" borderId="123" xfId="127" applyFont="1" applyBorder="1" applyAlignment="1">
      <alignment horizontal="center"/>
    </xf>
    <xf numFmtId="0" fontId="37" fillId="0" borderId="124" xfId="127" applyFont="1" applyBorder="1" applyAlignment="1">
      <alignment horizontal="center"/>
    </xf>
    <xf numFmtId="0" fontId="37" fillId="0" borderId="128" xfId="127" applyFont="1" applyBorder="1" applyAlignment="1">
      <alignment horizontal="center"/>
    </xf>
    <xf numFmtId="9" fontId="0" fillId="0" borderId="36" xfId="0" applyNumberFormat="1" applyBorder="1" applyAlignment="1">
      <alignment horizontal="right" vertical="center"/>
    </xf>
    <xf numFmtId="0" fontId="0" fillId="0" borderId="36" xfId="0" applyBorder="1" applyAlignment="1">
      <alignment horizontal="right" vertical="center"/>
    </xf>
    <xf numFmtId="9" fontId="37" fillId="0" borderId="36" xfId="0" applyNumberFormat="1" applyFont="1" applyBorder="1" applyAlignment="1">
      <alignment horizontal="right" vertical="center"/>
    </xf>
    <xf numFmtId="9" fontId="0" fillId="37" borderId="36" xfId="187" applyFont="1" applyFill="1" applyBorder="1" applyAlignment="1">
      <alignment horizontal="center" wrapText="1"/>
    </xf>
    <xf numFmtId="9" fontId="0" fillId="37" borderId="128" xfId="187" applyFont="1" applyFill="1" applyBorder="1" applyAlignment="1">
      <alignment horizontal="center" wrapText="1"/>
    </xf>
    <xf numFmtId="0" fontId="77" fillId="0" borderId="0" xfId="0" applyFont="1"/>
    <xf numFmtId="0" fontId="37" fillId="0" borderId="0" xfId="0" applyFont="1" applyAlignment="1">
      <alignment wrapText="1"/>
    </xf>
    <xf numFmtId="0" fontId="37" fillId="36" borderId="94" xfId="0" applyFont="1" applyFill="1" applyBorder="1" applyAlignment="1">
      <alignment horizontal="center" vertical="center" wrapText="1"/>
    </xf>
    <xf numFmtId="0" fontId="116" fillId="0" borderId="0" xfId="0" applyFont="1"/>
    <xf numFmtId="3" fontId="74" fillId="0" borderId="29" xfId="31304" applyNumberFormat="1" applyFont="1" applyFill="1" applyBorder="1" applyAlignment="1">
      <alignment horizontal="center" vertical="center"/>
    </xf>
    <xf numFmtId="3" fontId="74" fillId="0" borderId="8" xfId="31304" applyNumberFormat="1" applyFont="1" applyFill="1" applyBorder="1" applyAlignment="1">
      <alignment horizontal="center" vertical="center"/>
    </xf>
    <xf numFmtId="9" fontId="0" fillId="0" borderId="8" xfId="1" applyFont="1" applyBorder="1" applyAlignment="1">
      <alignment horizontal="center"/>
    </xf>
    <xf numFmtId="3" fontId="0" fillId="0" borderId="103" xfId="0" applyNumberFormat="1" applyBorder="1" applyAlignment="1">
      <alignment horizontal="center" vertical="center"/>
    </xf>
    <xf numFmtId="9" fontId="0" fillId="0" borderId="26" xfId="0" applyNumberFormat="1" applyBorder="1" applyAlignment="1">
      <alignment horizontal="center" vertical="center"/>
    </xf>
    <xf numFmtId="9" fontId="0" fillId="0" borderId="44" xfId="0" applyNumberFormat="1" applyBorder="1" applyAlignment="1">
      <alignment horizontal="center" vertical="center"/>
    </xf>
    <xf numFmtId="3" fontId="37" fillId="0" borderId="79" xfId="16261" applyNumberFormat="1" applyFont="1" applyBorder="1" applyAlignment="1">
      <alignment horizontal="center" vertical="center"/>
    </xf>
    <xf numFmtId="9" fontId="37" fillId="0" borderId="79" xfId="0" applyNumberFormat="1" applyFont="1" applyBorder="1" applyAlignment="1">
      <alignment horizontal="center" vertical="center"/>
    </xf>
    <xf numFmtId="9" fontId="37" fillId="0" borderId="80" xfId="0" applyNumberFormat="1" applyFont="1" applyBorder="1" applyAlignment="1">
      <alignment horizontal="center" vertical="center"/>
    </xf>
    <xf numFmtId="0" fontId="37" fillId="36" borderId="62" xfId="127" applyFont="1" applyFill="1" applyBorder="1" applyAlignment="1">
      <alignment horizontal="center" vertical="center" wrapText="1"/>
    </xf>
    <xf numFmtId="0" fontId="37" fillId="36" borderId="30" xfId="127" applyFont="1" applyFill="1" applyBorder="1" applyAlignment="1">
      <alignment horizontal="center" vertical="center" wrapText="1"/>
    </xf>
    <xf numFmtId="0" fontId="37" fillId="36" borderId="54" xfId="127" applyFont="1" applyFill="1" applyBorder="1" applyAlignment="1">
      <alignment horizontal="center" vertical="center" wrapText="1"/>
    </xf>
    <xf numFmtId="0" fontId="37" fillId="36" borderId="40" xfId="127" applyFont="1" applyFill="1" applyBorder="1" applyAlignment="1">
      <alignment horizontal="center" vertical="center" wrapText="1"/>
    </xf>
    <xf numFmtId="14" fontId="37" fillId="0" borderId="32" xfId="127" applyNumberFormat="1" applyFont="1" applyBorder="1" applyAlignment="1">
      <alignment horizontal="left"/>
    </xf>
    <xf numFmtId="14" fontId="37" fillId="0" borderId="31" xfId="127" applyNumberFormat="1" applyFont="1" applyBorder="1" applyAlignment="1">
      <alignment horizontal="left"/>
    </xf>
    <xf numFmtId="0" fontId="37" fillId="0" borderId="64" xfId="127" applyFont="1" applyBorder="1" applyAlignment="1">
      <alignment horizontal="center"/>
    </xf>
    <xf numFmtId="3" fontId="114" fillId="0" borderId="24" xfId="127" applyNumberFormat="1" applyBorder="1" applyAlignment="1">
      <alignment horizontal="center" vertical="center"/>
    </xf>
    <xf numFmtId="3" fontId="114" fillId="0" borderId="38" xfId="127" applyNumberFormat="1" applyBorder="1" applyAlignment="1">
      <alignment horizontal="center" vertical="center"/>
    </xf>
    <xf numFmtId="3" fontId="114" fillId="0" borderId="28" xfId="127" applyNumberFormat="1" applyBorder="1" applyAlignment="1">
      <alignment horizontal="center" vertical="center"/>
    </xf>
    <xf numFmtId="3" fontId="114" fillId="0" borderId="60" xfId="127" applyNumberFormat="1" applyBorder="1" applyAlignment="1">
      <alignment horizontal="center" vertical="center"/>
    </xf>
    <xf numFmtId="3" fontId="114" fillId="0" borderId="27" xfId="127" applyNumberFormat="1" applyBorder="1" applyAlignment="1">
      <alignment horizontal="center" vertical="center"/>
    </xf>
    <xf numFmtId="3" fontId="114" fillId="0" borderId="29" xfId="31323" applyNumberFormat="1" applyFont="1" applyBorder="1" applyAlignment="1">
      <alignment horizontal="center" vertical="center"/>
    </xf>
    <xf numFmtId="3" fontId="114" fillId="0" borderId="41" xfId="31323" applyNumberFormat="1" applyFont="1" applyBorder="1" applyAlignment="1">
      <alignment horizontal="center" vertical="center"/>
    </xf>
    <xf numFmtId="3" fontId="114" fillId="0" borderId="24" xfId="31323" applyNumberFormat="1" applyFont="1" applyBorder="1" applyAlignment="1">
      <alignment horizontal="center" vertical="center"/>
    </xf>
    <xf numFmtId="3" fontId="114" fillId="0" borderId="38" xfId="31323" applyNumberFormat="1" applyFont="1" applyBorder="1" applyAlignment="1">
      <alignment horizontal="center" vertical="center"/>
    </xf>
    <xf numFmtId="3" fontId="114" fillId="0" borderId="102" xfId="127" applyNumberFormat="1" applyBorder="1" applyAlignment="1">
      <alignment horizontal="center" vertical="center"/>
    </xf>
    <xf numFmtId="3" fontId="114" fillId="0" borderId="59" xfId="127" applyNumberFormat="1" applyBorder="1" applyAlignment="1">
      <alignment horizontal="center" vertical="center"/>
    </xf>
    <xf numFmtId="3" fontId="114" fillId="0" borderId="5" xfId="127" applyNumberFormat="1" applyBorder="1" applyAlignment="1">
      <alignment horizontal="center" vertical="center"/>
    </xf>
    <xf numFmtId="3" fontId="114" fillId="0" borderId="8" xfId="31323" applyNumberFormat="1" applyFont="1" applyBorder="1" applyAlignment="1">
      <alignment horizontal="center" vertical="center"/>
    </xf>
    <xf numFmtId="3" fontId="114" fillId="0" borderId="59" xfId="31323" applyNumberFormat="1" applyFont="1" applyBorder="1" applyAlignment="1">
      <alignment horizontal="center" vertical="center"/>
    </xf>
    <xf numFmtId="1" fontId="114" fillId="0" borderId="59" xfId="31323" applyNumberFormat="1" applyFont="1" applyBorder="1" applyAlignment="1">
      <alignment horizontal="center" vertical="center"/>
    </xf>
    <xf numFmtId="3" fontId="114" fillId="0" borderId="25" xfId="127" applyNumberFormat="1" applyBorder="1" applyAlignment="1">
      <alignment horizontal="center" vertical="center"/>
    </xf>
    <xf numFmtId="3" fontId="114" fillId="0" borderId="34" xfId="127" applyNumberFormat="1" applyBorder="1" applyAlignment="1">
      <alignment horizontal="center" vertical="center"/>
    </xf>
    <xf numFmtId="3" fontId="114" fillId="0" borderId="54" xfId="127" applyNumberFormat="1" applyBorder="1" applyAlignment="1">
      <alignment horizontal="center" vertical="center"/>
    </xf>
    <xf numFmtId="3" fontId="114" fillId="0" borderId="26" xfId="31323" applyNumberFormat="1" applyFont="1" applyBorder="1" applyAlignment="1">
      <alignment horizontal="center" vertical="center"/>
    </xf>
    <xf numFmtId="3" fontId="114" fillId="0" borderId="25" xfId="31323" applyNumberFormat="1" applyFont="1" applyBorder="1" applyAlignment="1">
      <alignment horizontal="center" vertical="center"/>
    </xf>
    <xf numFmtId="3" fontId="114" fillId="0" borderId="42" xfId="31323" applyNumberFormat="1" applyFont="1" applyBorder="1" applyAlignment="1">
      <alignment horizontal="center" vertical="center"/>
    </xf>
    <xf numFmtId="3" fontId="37" fillId="0" borderId="78" xfId="127" applyNumberFormat="1" applyFont="1" applyBorder="1" applyAlignment="1">
      <alignment horizontal="center" vertical="center"/>
    </xf>
    <xf numFmtId="3" fontId="37" fillId="0" borderId="80" xfId="127" applyNumberFormat="1" applyFont="1" applyBorder="1" applyAlignment="1">
      <alignment horizontal="center" vertical="center"/>
    </xf>
    <xf numFmtId="3" fontId="37" fillId="0" borderId="98" xfId="127" applyNumberFormat="1" applyFont="1" applyBorder="1" applyAlignment="1">
      <alignment horizontal="center" vertical="center"/>
    </xf>
    <xf numFmtId="0" fontId="37" fillId="36" borderId="85" xfId="0" applyFont="1" applyFill="1" applyBorder="1" applyAlignment="1">
      <alignment horizontal="center" vertical="center" wrapText="1"/>
    </xf>
    <xf numFmtId="0" fontId="37" fillId="36" borderId="81" xfId="0" applyFont="1" applyFill="1" applyBorder="1" applyAlignment="1">
      <alignment horizontal="center" vertical="center" wrapText="1"/>
    </xf>
    <xf numFmtId="0" fontId="37" fillId="36" borderId="84" xfId="0" applyFont="1" applyFill="1" applyBorder="1" applyAlignment="1">
      <alignment horizontal="center" vertical="center" wrapText="1"/>
    </xf>
    <xf numFmtId="0" fontId="37" fillId="36" borderId="81" xfId="0" applyFont="1" applyFill="1" applyBorder="1" applyAlignment="1">
      <alignment horizontal="center" vertical="center"/>
    </xf>
    <xf numFmtId="0" fontId="0" fillId="0" borderId="100" xfId="127" applyFont="1" applyBorder="1"/>
    <xf numFmtId="0" fontId="0" fillId="0" borderId="31" xfId="127" applyFont="1" applyBorder="1"/>
    <xf numFmtId="0" fontId="0" fillId="0" borderId="71" xfId="127" applyFont="1" applyBorder="1"/>
    <xf numFmtId="0" fontId="37" fillId="0" borderId="75" xfId="0" applyFont="1" applyBorder="1"/>
    <xf numFmtId="3" fontId="0" fillId="0" borderId="102" xfId="0" applyNumberFormat="1" applyBorder="1" applyAlignment="1">
      <alignment horizontal="center" vertical="center"/>
    </xf>
    <xf numFmtId="3" fontId="0" fillId="0" borderId="104" xfId="0" applyNumberFormat="1" applyBorder="1" applyAlignment="1">
      <alignment horizontal="center" vertical="center"/>
    </xf>
    <xf numFmtId="3" fontId="0" fillId="0" borderId="59" xfId="0" applyNumberFormat="1" applyBorder="1" applyAlignment="1">
      <alignment horizontal="center" vertical="center"/>
    </xf>
    <xf numFmtId="3" fontId="0" fillId="0" borderId="60" xfId="0" applyNumberFormat="1" applyBorder="1" applyAlignment="1">
      <alignment horizontal="center" vertical="center"/>
    </xf>
    <xf numFmtId="3" fontId="0" fillId="0" borderId="25" xfId="0" applyNumberFormat="1" applyBorder="1" applyAlignment="1">
      <alignment horizontal="center" vertical="center"/>
    </xf>
    <xf numFmtId="3" fontId="0" fillId="0" borderId="44" xfId="0" applyNumberFormat="1" applyBorder="1" applyAlignment="1">
      <alignment horizontal="center" vertical="center"/>
    </xf>
    <xf numFmtId="3" fontId="37" fillId="0" borderId="78" xfId="0" applyNumberFormat="1" applyFont="1" applyBorder="1" applyAlignment="1">
      <alignment horizontal="center" vertical="center"/>
    </xf>
    <xf numFmtId="3" fontId="37" fillId="0" borderId="80" xfId="0" applyNumberFormat="1" applyFont="1" applyBorder="1" applyAlignment="1">
      <alignment horizontal="center" vertical="center"/>
    </xf>
    <xf numFmtId="9" fontId="0" fillId="0" borderId="113" xfId="0" applyNumberFormat="1" applyBorder="1" applyAlignment="1">
      <alignment horizontal="center" vertical="center"/>
    </xf>
    <xf numFmtId="9" fontId="0" fillId="0" borderId="36" xfId="0" applyNumberFormat="1" applyBorder="1" applyAlignment="1">
      <alignment horizontal="center" vertical="center"/>
    </xf>
    <xf numFmtId="9" fontId="0" fillId="0" borderId="35" xfId="0" applyNumberFormat="1" applyBorder="1" applyAlignment="1">
      <alignment horizontal="center" vertical="center"/>
    </xf>
    <xf numFmtId="9" fontId="37" fillId="0" borderId="107" xfId="0" applyNumberFormat="1" applyFont="1" applyBorder="1" applyAlignment="1">
      <alignment horizontal="center" vertical="center"/>
    </xf>
    <xf numFmtId="3" fontId="37" fillId="0" borderId="78" xfId="16261" applyNumberFormat="1" applyFont="1" applyBorder="1" applyAlignment="1">
      <alignment horizontal="center" vertical="center"/>
    </xf>
    <xf numFmtId="9" fontId="0" fillId="0" borderId="24" xfId="537" applyFont="1" applyBorder="1" applyAlignment="1">
      <alignment horizontal="right" vertical="center"/>
    </xf>
    <xf numFmtId="9" fontId="0" fillId="0" borderId="29" xfId="537" applyFont="1" applyBorder="1" applyAlignment="1">
      <alignment horizontal="right" vertical="center"/>
    </xf>
    <xf numFmtId="9" fontId="0" fillId="0" borderId="38" xfId="537" applyFont="1" applyBorder="1" applyAlignment="1">
      <alignment horizontal="right" vertical="center"/>
    </xf>
    <xf numFmtId="0" fontId="114" fillId="0" borderId="0" xfId="31343" applyFont="1"/>
    <xf numFmtId="0" fontId="0" fillId="0" borderId="0" xfId="0" applyAlignment="1">
      <alignment vertical="center" wrapText="1"/>
    </xf>
    <xf numFmtId="37" fontId="0" fillId="0" borderId="8" xfId="39" applyNumberFormat="1" applyFont="1" applyBorder="1" applyAlignment="1">
      <alignment horizontal="center" vertical="center" wrapText="1"/>
    </xf>
    <xf numFmtId="0" fontId="36" fillId="0" borderId="27" xfId="31328" applyBorder="1" applyAlignment="1">
      <alignment horizontal="left" vertical="center" wrapText="1"/>
    </xf>
    <xf numFmtId="0" fontId="37" fillId="0" borderId="66" xfId="0" applyFont="1" applyBorder="1" applyAlignment="1">
      <alignment horizontal="center" vertical="center" wrapText="1"/>
    </xf>
    <xf numFmtId="0" fontId="0" fillId="0" borderId="66" xfId="0" applyBorder="1" applyAlignment="1">
      <alignment horizontal="center" vertical="center" wrapText="1"/>
    </xf>
    <xf numFmtId="0" fontId="37" fillId="0" borderId="42" xfId="0" applyFont="1" applyBorder="1" applyAlignment="1">
      <alignment horizontal="center" vertical="center" wrapText="1"/>
    </xf>
    <xf numFmtId="37" fontId="0" fillId="0" borderId="29" xfId="39" applyNumberFormat="1" applyFont="1" applyFill="1" applyBorder="1" applyAlignment="1">
      <alignment horizontal="center" vertical="center" wrapText="1"/>
    </xf>
    <xf numFmtId="0" fontId="37" fillId="36" borderId="30" xfId="0" applyFont="1" applyFill="1" applyBorder="1" applyAlignment="1">
      <alignment horizontal="center" vertical="center" wrapText="1"/>
    </xf>
    <xf numFmtId="0" fontId="37" fillId="36" borderId="131" xfId="0" applyFont="1" applyFill="1" applyBorder="1" applyAlignment="1">
      <alignment horizontal="center" vertical="center" wrapText="1"/>
    </xf>
    <xf numFmtId="0" fontId="37" fillId="36" borderId="54" xfId="0" applyFont="1" applyFill="1" applyBorder="1" applyAlignment="1">
      <alignment horizontal="center" vertical="center" wrapText="1"/>
    </xf>
    <xf numFmtId="37" fontId="0" fillId="0" borderId="38" xfId="39" applyNumberFormat="1" applyFont="1" applyFill="1" applyBorder="1" applyAlignment="1">
      <alignment horizontal="center" vertical="center" wrapText="1"/>
    </xf>
    <xf numFmtId="37" fontId="0" fillId="0" borderId="60" xfId="39" applyNumberFormat="1" applyFont="1" applyBorder="1" applyAlignment="1">
      <alignment horizontal="center" vertical="center" wrapText="1"/>
    </xf>
    <xf numFmtId="0" fontId="37" fillId="0" borderId="78" xfId="31325" applyFont="1" applyBorder="1" applyAlignment="1">
      <alignment horizontal="left"/>
    </xf>
    <xf numFmtId="0" fontId="0" fillId="39" borderId="115" xfId="0" applyFill="1" applyBorder="1" applyAlignment="1">
      <alignment vertical="center" wrapText="1"/>
    </xf>
    <xf numFmtId="0" fontId="0" fillId="39" borderId="101" xfId="0" applyFill="1" applyBorder="1" applyAlignment="1">
      <alignment vertical="center" wrapText="1"/>
    </xf>
    <xf numFmtId="37" fontId="37" fillId="0" borderId="79" xfId="39" applyNumberFormat="1" applyFont="1" applyBorder="1" applyAlignment="1">
      <alignment horizontal="center" vertical="center" wrapText="1"/>
    </xf>
    <xf numFmtId="37" fontId="37" fillId="0" borderId="80" xfId="39" applyNumberFormat="1" applyFont="1" applyFill="1" applyBorder="1" applyAlignment="1">
      <alignment horizontal="center" vertical="center" wrapText="1"/>
    </xf>
    <xf numFmtId="0" fontId="37" fillId="36" borderId="102" xfId="127" applyFont="1" applyFill="1" applyBorder="1" applyAlignment="1">
      <alignment horizontal="center" vertical="center" wrapText="1"/>
    </xf>
    <xf numFmtId="0" fontId="37" fillId="36" borderId="103" xfId="127" applyFont="1" applyFill="1" applyBorder="1" applyAlignment="1">
      <alignment horizontal="center" vertical="center" wrapText="1"/>
    </xf>
    <xf numFmtId="0" fontId="37" fillId="36" borderId="104" xfId="127" applyFont="1" applyFill="1" applyBorder="1" applyAlignment="1">
      <alignment horizontal="center" vertical="center" wrapText="1"/>
    </xf>
    <xf numFmtId="3" fontId="114" fillId="0" borderId="53" xfId="31323" applyNumberFormat="1" applyFont="1" applyBorder="1" applyAlignment="1">
      <alignment horizontal="center" vertical="center"/>
    </xf>
    <xf numFmtId="3" fontId="37" fillId="0" borderId="132" xfId="127" applyNumberFormat="1" applyFont="1" applyBorder="1" applyAlignment="1">
      <alignment horizontal="center" vertical="center"/>
    </xf>
    <xf numFmtId="9" fontId="114" fillId="0" borderId="38" xfId="127" applyNumberFormat="1" applyBorder="1" applyAlignment="1">
      <alignment horizontal="center" vertical="center"/>
    </xf>
    <xf numFmtId="3" fontId="37" fillId="0" borderId="133" xfId="127" applyNumberFormat="1" applyFont="1" applyBorder="1" applyAlignment="1">
      <alignment horizontal="center" vertical="center"/>
    </xf>
    <xf numFmtId="9" fontId="37" fillId="0" borderId="106" xfId="127" applyNumberFormat="1" applyFont="1" applyBorder="1" applyAlignment="1">
      <alignment horizontal="center" vertical="center"/>
    </xf>
    <xf numFmtId="3" fontId="114" fillId="0" borderId="32" xfId="0" applyNumberFormat="1" applyFont="1" applyBorder="1"/>
    <xf numFmtId="3" fontId="114" fillId="0" borderId="29" xfId="0" applyNumberFormat="1" applyFont="1" applyBorder="1"/>
    <xf numFmtId="3" fontId="114" fillId="0" borderId="31" xfId="0" applyNumberFormat="1" applyFont="1" applyBorder="1"/>
    <xf numFmtId="3" fontId="114" fillId="0" borderId="8" xfId="0" applyNumberFormat="1" applyFont="1" applyBorder="1"/>
    <xf numFmtId="3" fontId="114" fillId="0" borderId="31" xfId="1" applyNumberFormat="1" applyFont="1" applyBorder="1"/>
    <xf numFmtId="3" fontId="114" fillId="0" borderId="71" xfId="0" applyNumberFormat="1" applyFont="1" applyBorder="1"/>
    <xf numFmtId="3" fontId="114" fillId="0" borderId="26" xfId="0" applyNumberFormat="1" applyFont="1" applyBorder="1"/>
    <xf numFmtId="3" fontId="37" fillId="0" borderId="75" xfId="0" applyNumberFormat="1" applyFont="1" applyBorder="1"/>
    <xf numFmtId="3" fontId="37" fillId="0" borderId="79" xfId="0" applyNumberFormat="1" applyFont="1" applyBorder="1"/>
    <xf numFmtId="3" fontId="114" fillId="0" borderId="24" xfId="0" applyNumberFormat="1" applyFont="1" applyBorder="1"/>
    <xf numFmtId="3" fontId="114" fillId="0" borderId="38" xfId="0" applyNumberFormat="1" applyFont="1" applyBorder="1"/>
    <xf numFmtId="3" fontId="114" fillId="0" borderId="59" xfId="0" applyNumberFormat="1" applyFont="1" applyBorder="1"/>
    <xf numFmtId="3" fontId="114" fillId="0" borderId="60" xfId="0" applyNumberFormat="1" applyFont="1" applyBorder="1"/>
    <xf numFmtId="3" fontId="114" fillId="0" borderId="25" xfId="0" applyNumberFormat="1" applyFont="1" applyBorder="1"/>
    <xf numFmtId="3" fontId="114" fillId="0" borderId="44" xfId="0" applyNumberFormat="1" applyFont="1" applyBorder="1"/>
    <xf numFmtId="3" fontId="37" fillId="0" borderId="78" xfId="0" applyNumberFormat="1" applyFont="1" applyBorder="1"/>
    <xf numFmtId="3" fontId="37" fillId="0" borderId="80" xfId="0" applyNumberFormat="1" applyFont="1" applyBorder="1"/>
    <xf numFmtId="0" fontId="37" fillId="36" borderId="134" xfId="0" applyFont="1" applyFill="1" applyBorder="1" applyAlignment="1">
      <alignment wrapText="1"/>
    </xf>
    <xf numFmtId="0" fontId="37" fillId="36" borderId="35" xfId="0" applyFont="1" applyFill="1" applyBorder="1" applyAlignment="1">
      <alignment horizontal="center"/>
    </xf>
    <xf numFmtId="0" fontId="37" fillId="36" borderId="26" xfId="0" applyFont="1" applyFill="1" applyBorder="1" applyAlignment="1">
      <alignment horizontal="center"/>
    </xf>
    <xf numFmtId="0" fontId="37" fillId="36" borderId="33" xfId="0" applyFont="1" applyFill="1" applyBorder="1" applyAlignment="1">
      <alignment horizontal="center"/>
    </xf>
    <xf numFmtId="0" fontId="37" fillId="36" borderId="135" xfId="0" applyFont="1" applyFill="1" applyBorder="1" applyAlignment="1">
      <alignment horizontal="center"/>
    </xf>
    <xf numFmtId="0" fontId="37" fillId="36" borderId="136" xfId="0" applyFont="1" applyFill="1" applyBorder="1" applyAlignment="1">
      <alignment horizontal="center"/>
    </xf>
    <xf numFmtId="0" fontId="37" fillId="36" borderId="35" xfId="0" quotePrefix="1" applyFont="1" applyFill="1" applyBorder="1" applyAlignment="1">
      <alignment horizontal="center"/>
    </xf>
    <xf numFmtId="0" fontId="0" fillId="0" borderId="140" xfId="0" quotePrefix="1" applyBorder="1" applyAlignment="1">
      <alignment horizontal="left" wrapText="1"/>
    </xf>
    <xf numFmtId="42" fontId="0" fillId="0" borderId="113" xfId="0" applyNumberFormat="1" applyBorder="1" applyAlignment="1">
      <alignment horizontal="right" vertical="center"/>
    </xf>
    <xf numFmtId="42" fontId="0" fillId="0" borderId="103" xfId="0" applyNumberFormat="1" applyBorder="1" applyAlignment="1">
      <alignment horizontal="right" vertical="center"/>
    </xf>
    <xf numFmtId="42" fontId="0" fillId="0" borderId="91" xfId="0" applyNumberFormat="1" applyBorder="1" applyAlignment="1">
      <alignment horizontal="right" vertical="center"/>
    </xf>
    <xf numFmtId="42" fontId="0" fillId="0" borderId="141" xfId="0" applyNumberFormat="1" applyBorder="1" applyAlignment="1">
      <alignment horizontal="right" vertical="center"/>
    </xf>
    <xf numFmtId="42" fontId="0" fillId="0" borderId="142" xfId="0" applyNumberFormat="1" applyBorder="1" applyAlignment="1">
      <alignment horizontal="right" vertical="center"/>
    </xf>
    <xf numFmtId="9" fontId="0" fillId="0" borderId="113" xfId="0" applyNumberFormat="1" applyBorder="1" applyAlignment="1">
      <alignment horizontal="right" vertical="center"/>
    </xf>
    <xf numFmtId="9" fontId="0" fillId="0" borderId="103" xfId="0" applyNumberFormat="1" applyBorder="1" applyAlignment="1">
      <alignment horizontal="right" vertical="center"/>
    </xf>
    <xf numFmtId="9" fontId="0" fillId="0" borderId="104" xfId="0" applyNumberFormat="1" applyBorder="1" applyAlignment="1">
      <alignment horizontal="right" vertical="center"/>
    </xf>
    <xf numFmtId="0" fontId="0" fillId="0" borderId="143" xfId="0" quotePrefix="1" applyBorder="1" applyAlignment="1">
      <alignment horizontal="left" wrapText="1"/>
    </xf>
    <xf numFmtId="9" fontId="0" fillId="0" borderId="60" xfId="0" applyNumberFormat="1" applyBorder="1" applyAlignment="1">
      <alignment horizontal="right" vertical="center"/>
    </xf>
    <xf numFmtId="0" fontId="0" fillId="0" borderId="143" xfId="0" applyBorder="1" applyAlignment="1">
      <alignment wrapText="1"/>
    </xf>
    <xf numFmtId="0" fontId="0" fillId="0" borderId="60" xfId="0" applyBorder="1" applyAlignment="1">
      <alignment horizontal="right" vertical="center"/>
    </xf>
    <xf numFmtId="0" fontId="37" fillId="0" borderId="143" xfId="0" quotePrefix="1" applyFont="1" applyBorder="1" applyAlignment="1">
      <alignment horizontal="left" wrapText="1"/>
    </xf>
    <xf numFmtId="9" fontId="37" fillId="0" borderId="60" xfId="0" applyNumberFormat="1" applyFont="1" applyBorder="1" applyAlignment="1">
      <alignment horizontal="right" vertical="center"/>
    </xf>
    <xf numFmtId="0" fontId="37" fillId="0" borderId="144" xfId="0" applyFont="1" applyBorder="1" applyAlignment="1">
      <alignment wrapText="1"/>
    </xf>
    <xf numFmtId="42" fontId="37" fillId="0" borderId="114" xfId="0" applyNumberFormat="1" applyFont="1" applyBorder="1" applyAlignment="1">
      <alignment horizontal="right" vertical="center"/>
    </xf>
    <xf numFmtId="42" fontId="37" fillId="0" borderId="30" xfId="0" applyNumberFormat="1" applyFont="1" applyBorder="1" applyAlignment="1">
      <alignment horizontal="right" vertical="center"/>
    </xf>
    <xf numFmtId="42" fontId="37" fillId="0" borderId="131" xfId="0" applyNumberFormat="1" applyFont="1" applyBorder="1" applyAlignment="1">
      <alignment horizontal="right" vertical="center"/>
    </xf>
    <xf numFmtId="42" fontId="37" fillId="0" borderId="145" xfId="0" applyNumberFormat="1" applyFont="1" applyBorder="1" applyAlignment="1">
      <alignment horizontal="right" vertical="center"/>
    </xf>
    <xf numFmtId="42" fontId="37" fillId="0" borderId="146" xfId="0" applyNumberFormat="1" applyFont="1" applyBorder="1" applyAlignment="1">
      <alignment horizontal="right" vertical="center"/>
    </xf>
    <xf numFmtId="9" fontId="37" fillId="0" borderId="114" xfId="0" applyNumberFormat="1" applyFont="1" applyBorder="1" applyAlignment="1">
      <alignment horizontal="right" vertical="center"/>
    </xf>
    <xf numFmtId="9" fontId="37" fillId="0" borderId="30" xfId="0" applyNumberFormat="1" applyFont="1" applyBorder="1" applyAlignment="1">
      <alignment horizontal="right" vertical="center"/>
    </xf>
    <xf numFmtId="9" fontId="37" fillId="0" borderId="54" xfId="0" applyNumberFormat="1" applyFont="1" applyBorder="1" applyAlignment="1">
      <alignment horizontal="right" vertical="center"/>
    </xf>
    <xf numFmtId="0" fontId="37" fillId="0" borderId="137" xfId="127" applyFont="1" applyBorder="1" applyAlignment="1">
      <alignment horizontal="center"/>
    </xf>
    <xf numFmtId="0" fontId="37" fillId="0" borderId="37" xfId="127" applyFont="1" applyBorder="1" applyAlignment="1">
      <alignment horizontal="center"/>
    </xf>
    <xf numFmtId="0" fontId="37" fillId="0" borderId="29" xfId="127" applyFont="1" applyBorder="1" applyAlignment="1">
      <alignment horizontal="center"/>
    </xf>
    <xf numFmtId="0" fontId="37" fillId="0" borderId="41" xfId="127" applyFont="1" applyBorder="1" applyAlignment="1">
      <alignment horizontal="center"/>
    </xf>
    <xf numFmtId="0" fontId="0" fillId="0" borderId="138" xfId="127" applyFont="1" applyBorder="1" applyAlignment="1">
      <alignment horizontal="center"/>
    </xf>
    <xf numFmtId="0" fontId="37" fillId="0" borderId="139" xfId="127" applyFont="1" applyBorder="1" applyAlignment="1">
      <alignment horizontal="center"/>
    </xf>
    <xf numFmtId="0" fontId="41" fillId="0" borderId="140" xfId="127" applyFont="1" applyBorder="1" applyAlignment="1">
      <alignment horizontal="justify" wrapText="1"/>
    </xf>
    <xf numFmtId="0" fontId="41" fillId="0" borderId="113" xfId="127" applyFont="1" applyBorder="1" applyAlignment="1">
      <alignment horizontal="center" wrapText="1"/>
    </xf>
    <xf numFmtId="0" fontId="41" fillId="0" borderId="103" xfId="127" applyFont="1" applyBorder="1" applyAlignment="1">
      <alignment horizontal="center" wrapText="1"/>
    </xf>
    <xf numFmtId="0" fontId="41" fillId="0" borderId="91" xfId="127" applyFont="1" applyBorder="1" applyAlignment="1">
      <alignment horizontal="center" wrapText="1"/>
    </xf>
    <xf numFmtId="43" fontId="41" fillId="0" borderId="141" xfId="39" applyFont="1" applyFill="1" applyBorder="1" applyAlignment="1">
      <alignment horizontal="center" wrapText="1"/>
    </xf>
    <xf numFmtId="0" fontId="41" fillId="0" borderId="142" xfId="127" applyFont="1" applyBorder="1" applyAlignment="1">
      <alignment horizontal="center" wrapText="1"/>
    </xf>
    <xf numFmtId="0" fontId="41" fillId="0" borderId="104" xfId="127" applyFont="1" applyBorder="1" applyAlignment="1">
      <alignment horizontal="center" wrapText="1"/>
    </xf>
    <xf numFmtId="0" fontId="0" fillId="0" borderId="143" xfId="127" quotePrefix="1" applyFont="1" applyBorder="1" applyAlignment="1">
      <alignment horizontal="left" wrapText="1"/>
    </xf>
    <xf numFmtId="0" fontId="0" fillId="37" borderId="60" xfId="127" applyFont="1" applyFill="1" applyBorder="1" applyAlignment="1">
      <alignment horizontal="center" wrapText="1"/>
    </xf>
    <xf numFmtId="0" fontId="0" fillId="0" borderId="143" xfId="127" applyFont="1" applyBorder="1" applyAlignment="1">
      <alignment horizontal="left" wrapText="1"/>
    </xf>
    <xf numFmtId="9" fontId="0" fillId="37" borderId="60" xfId="187" applyFont="1" applyFill="1" applyBorder="1" applyAlignment="1">
      <alignment horizontal="center" wrapText="1"/>
    </xf>
    <xf numFmtId="0" fontId="0" fillId="0" borderId="143" xfId="127" applyFont="1" applyBorder="1" applyAlignment="1">
      <alignment horizontal="left" vertical="top" wrapText="1"/>
    </xf>
    <xf numFmtId="0" fontId="0" fillId="0" borderId="143" xfId="127" quotePrefix="1" applyFont="1" applyBorder="1" applyAlignment="1">
      <alignment horizontal="left" vertical="top" wrapText="1"/>
    </xf>
    <xf numFmtId="0" fontId="0" fillId="0" borderId="144" xfId="127" quotePrefix="1" applyFont="1" applyBorder="1" applyAlignment="1">
      <alignment horizontal="left" vertical="top" wrapText="1"/>
    </xf>
    <xf numFmtId="44" fontId="0" fillId="37" borderId="114" xfId="64" applyFont="1" applyFill="1" applyBorder="1" applyAlignment="1">
      <alignment wrapText="1"/>
    </xf>
    <xf numFmtId="44" fontId="0" fillId="37" borderId="30" xfId="64" applyFont="1" applyFill="1" applyBorder="1" applyAlignment="1">
      <alignment wrapText="1"/>
    </xf>
    <xf numFmtId="44" fontId="0" fillId="37" borderId="131" xfId="64" applyFont="1" applyFill="1" applyBorder="1" applyAlignment="1">
      <alignment wrapText="1"/>
    </xf>
    <xf numFmtId="42" fontId="37" fillId="0" borderId="145" xfId="0" applyNumberFormat="1" applyFont="1" applyBorder="1"/>
    <xf numFmtId="42" fontId="37" fillId="0" borderId="30" xfId="0" applyNumberFormat="1" applyFont="1" applyBorder="1"/>
    <xf numFmtId="42" fontId="37" fillId="0" borderId="146" xfId="0" applyNumberFormat="1" applyFont="1" applyBorder="1"/>
    <xf numFmtId="42" fontId="37" fillId="0" borderId="114" xfId="0" applyNumberFormat="1" applyFont="1" applyBorder="1"/>
    <xf numFmtId="9" fontId="0" fillId="37" borderId="114" xfId="187" applyFont="1" applyFill="1" applyBorder="1" applyAlignment="1">
      <alignment horizontal="center" wrapText="1"/>
    </xf>
    <xf numFmtId="9" fontId="0" fillId="37" borderId="54" xfId="187" applyFont="1" applyFill="1" applyBorder="1" applyAlignment="1">
      <alignment horizontal="center" wrapText="1"/>
    </xf>
    <xf numFmtId="0" fontId="114" fillId="36" borderId="8" xfId="528" applyFill="1" applyBorder="1"/>
    <xf numFmtId="0" fontId="37" fillId="36" borderId="8" xfId="528" quotePrefix="1" applyFont="1" applyFill="1" applyBorder="1" applyAlignment="1">
      <alignment horizontal="center" wrapText="1"/>
    </xf>
    <xf numFmtId="0" fontId="37" fillId="36" borderId="8" xfId="528" applyFont="1" applyFill="1" applyBorder="1" applyAlignment="1">
      <alignment horizontal="center" wrapText="1"/>
    </xf>
    <xf numFmtId="0" fontId="37" fillId="36" borderId="8" xfId="528" applyFont="1" applyFill="1" applyBorder="1" applyAlignment="1">
      <alignment wrapText="1"/>
    </xf>
    <xf numFmtId="0" fontId="37" fillId="36" borderId="8" xfId="528" applyFont="1" applyFill="1" applyBorder="1" applyAlignment="1">
      <alignment horizontal="center"/>
    </xf>
    <xf numFmtId="0" fontId="114" fillId="0" borderId="8" xfId="528" quotePrefix="1" applyBorder="1" applyAlignment="1">
      <alignment horizontal="left" wrapText="1"/>
    </xf>
    <xf numFmtId="42" fontId="114" fillId="0" borderId="8" xfId="528" applyNumberFormat="1" applyBorder="1" applyAlignment="1">
      <alignment horizontal="right"/>
    </xf>
    <xf numFmtId="9" fontId="114" fillId="0" borderId="8" xfId="528" applyNumberFormat="1" applyBorder="1"/>
    <xf numFmtId="0" fontId="114" fillId="0" borderId="8" xfId="528" applyBorder="1" applyAlignment="1">
      <alignment wrapText="1"/>
    </xf>
    <xf numFmtId="0" fontId="114" fillId="0" borderId="8" xfId="528" applyBorder="1"/>
    <xf numFmtId="0" fontId="37" fillId="0" borderId="8" xfId="528" quotePrefix="1" applyFont="1" applyBorder="1" applyAlignment="1">
      <alignment horizontal="left" wrapText="1"/>
    </xf>
    <xf numFmtId="42" fontId="37" fillId="0" borderId="8" xfId="528" applyNumberFormat="1" applyFont="1" applyBorder="1" applyAlignment="1">
      <alignment horizontal="right"/>
    </xf>
    <xf numFmtId="9" fontId="37" fillId="0" borderId="8" xfId="528" applyNumberFormat="1" applyFont="1" applyBorder="1"/>
    <xf numFmtId="0" fontId="37" fillId="0" borderId="8" xfId="528" applyFont="1" applyBorder="1" applyAlignment="1">
      <alignment wrapText="1"/>
    </xf>
    <xf numFmtId="0" fontId="37" fillId="0" borderId="8" xfId="127" applyFont="1" applyBorder="1" applyAlignment="1">
      <alignment horizontal="center"/>
    </xf>
    <xf numFmtId="42" fontId="37" fillId="0" borderId="8" xfId="127" applyNumberFormat="1" applyFont="1" applyBorder="1" applyAlignment="1">
      <alignment horizontal="right"/>
    </xf>
    <xf numFmtId="42" fontId="114" fillId="0" borderId="8" xfId="127" applyNumberFormat="1" applyBorder="1" applyAlignment="1">
      <alignment horizontal="right"/>
    </xf>
    <xf numFmtId="0" fontId="114" fillId="0" borderId="8" xfId="127" applyBorder="1" applyAlignment="1">
      <alignment horizontal="justify" vertical="top" wrapText="1"/>
    </xf>
    <xf numFmtId="42" fontId="114" fillId="37" borderId="8" xfId="64" applyNumberFormat="1" applyFont="1" applyFill="1" applyBorder="1" applyAlignment="1">
      <alignment horizontal="right" wrapText="1"/>
    </xf>
    <xf numFmtId="9" fontId="114" fillId="37" borderId="8" xfId="187" applyFont="1" applyFill="1" applyBorder="1" applyAlignment="1">
      <alignment horizontal="center" wrapText="1"/>
    </xf>
    <xf numFmtId="3" fontId="114" fillId="0" borderId="60" xfId="31323" applyNumberFormat="1" applyFont="1" applyBorder="1" applyAlignment="1">
      <alignment horizontal="center" vertical="center"/>
    </xf>
    <xf numFmtId="3" fontId="114" fillId="0" borderId="36" xfId="127" applyNumberFormat="1" applyBorder="1" applyAlignment="1">
      <alignment horizontal="center" vertical="center"/>
    </xf>
    <xf numFmtId="3" fontId="114" fillId="0" borderId="35" xfId="127" applyNumberFormat="1" applyBorder="1" applyAlignment="1">
      <alignment horizontal="center" vertical="center"/>
    </xf>
    <xf numFmtId="3" fontId="37" fillId="0" borderId="96" xfId="127" applyNumberFormat="1" applyFont="1" applyBorder="1" applyAlignment="1">
      <alignment horizontal="center" vertical="center"/>
    </xf>
    <xf numFmtId="3" fontId="37" fillId="0" borderId="97" xfId="127" applyNumberFormat="1" applyFont="1" applyBorder="1" applyAlignment="1">
      <alignment horizontal="center" vertical="center"/>
    </xf>
    <xf numFmtId="3" fontId="114" fillId="0" borderId="29" xfId="31331" applyNumberFormat="1" applyFont="1" applyFill="1" applyBorder="1" applyAlignment="1">
      <alignment horizontal="center" vertical="center"/>
    </xf>
    <xf numFmtId="3" fontId="114" fillId="0" borderId="8" xfId="31331" applyNumberFormat="1" applyFont="1" applyFill="1" applyBorder="1" applyAlignment="1">
      <alignment horizontal="center" vertical="center"/>
    </xf>
    <xf numFmtId="9" fontId="37" fillId="36" borderId="103" xfId="127" applyNumberFormat="1" applyFont="1" applyFill="1" applyBorder="1" applyAlignment="1">
      <alignment horizontal="center" vertical="center" wrapText="1"/>
    </xf>
    <xf numFmtId="0" fontId="114" fillId="0" borderId="59" xfId="127" applyBorder="1" applyAlignment="1">
      <alignment horizontal="left"/>
    </xf>
    <xf numFmtId="171" fontId="114" fillId="0" borderId="8" xfId="127" applyNumberFormat="1" applyBorder="1" applyAlignment="1">
      <alignment horizontal="center" vertical="center"/>
    </xf>
    <xf numFmtId="3" fontId="114" fillId="0" borderId="8" xfId="16259" applyNumberFormat="1" applyBorder="1" applyAlignment="1">
      <alignment horizontal="center" vertical="center"/>
    </xf>
    <xf numFmtId="171" fontId="114" fillId="0" borderId="60" xfId="127" applyNumberFormat="1" applyBorder="1" applyAlignment="1">
      <alignment horizontal="center" vertical="center"/>
    </xf>
    <xf numFmtId="3" fontId="114" fillId="0" borderId="8" xfId="16266" applyNumberFormat="1" applyBorder="1" applyAlignment="1">
      <alignment horizontal="center" vertical="center"/>
    </xf>
    <xf numFmtId="10" fontId="114" fillId="0" borderId="60" xfId="127" applyNumberFormat="1" applyBorder="1" applyAlignment="1">
      <alignment horizontal="center" vertical="center"/>
    </xf>
    <xf numFmtId="0" fontId="114" fillId="0" borderId="25" xfId="127" applyBorder="1" applyAlignment="1">
      <alignment horizontal="left"/>
    </xf>
    <xf numFmtId="37" fontId="114" fillId="0" borderId="8" xfId="39" applyNumberFormat="1" applyFont="1" applyFill="1" applyBorder="1" applyAlignment="1">
      <alignment horizontal="center" vertical="center" wrapText="1"/>
    </xf>
    <xf numFmtId="0" fontId="114" fillId="0" borderId="27" xfId="31328" applyFont="1" applyBorder="1" applyAlignment="1">
      <alignment horizontal="left" vertical="center" wrapText="1"/>
    </xf>
    <xf numFmtId="0" fontId="37" fillId="0" borderId="66" xfId="127" applyFont="1" applyBorder="1" applyAlignment="1">
      <alignment horizontal="center" vertical="center" wrapText="1"/>
    </xf>
    <xf numFmtId="0" fontId="114" fillId="0" borderId="66" xfId="127" applyBorder="1" applyAlignment="1">
      <alignment horizontal="center" vertical="center" wrapText="1"/>
    </xf>
    <xf numFmtId="0" fontId="37" fillId="0" borderId="42" xfId="127" applyFont="1" applyBorder="1" applyAlignment="1">
      <alignment horizontal="center" vertical="center" wrapText="1"/>
    </xf>
    <xf numFmtId="37" fontId="114" fillId="0" borderId="29" xfId="39" applyNumberFormat="1" applyFont="1" applyFill="1" applyBorder="1" applyAlignment="1">
      <alignment horizontal="center" vertical="center" wrapText="1"/>
    </xf>
    <xf numFmtId="0" fontId="37" fillId="36" borderId="131" xfId="127" applyFont="1" applyFill="1" applyBorder="1" applyAlignment="1">
      <alignment horizontal="center" vertical="center" wrapText="1"/>
    </xf>
    <xf numFmtId="37" fontId="114" fillId="0" borderId="38" xfId="39" applyNumberFormat="1" applyFont="1" applyFill="1" applyBorder="1" applyAlignment="1">
      <alignment horizontal="center" vertical="center" wrapText="1"/>
    </xf>
    <xf numFmtId="37" fontId="114" fillId="0" borderId="60" xfId="39" applyNumberFormat="1" applyFont="1" applyFill="1" applyBorder="1" applyAlignment="1">
      <alignment horizontal="center" vertical="center" wrapText="1"/>
    </xf>
    <xf numFmtId="0" fontId="114" fillId="39" borderId="115" xfId="127" applyFill="1" applyBorder="1" applyAlignment="1">
      <alignment vertical="center" wrapText="1"/>
    </xf>
    <xf numFmtId="0" fontId="114" fillId="39" borderId="101" xfId="127" applyFill="1" applyBorder="1" applyAlignment="1">
      <alignment vertical="center" wrapText="1"/>
    </xf>
    <xf numFmtId="10" fontId="37" fillId="0" borderId="80" xfId="127" applyNumberFormat="1" applyFont="1" applyBorder="1" applyAlignment="1">
      <alignment horizontal="center" vertical="center"/>
    </xf>
    <xf numFmtId="0" fontId="37" fillId="43" borderId="24" xfId="0" applyFont="1" applyFill="1" applyBorder="1"/>
    <xf numFmtId="0" fontId="37" fillId="43" borderId="103" xfId="0" applyFont="1" applyFill="1" applyBorder="1"/>
    <xf numFmtId="0" fontId="37" fillId="43" borderId="113" xfId="0" applyFont="1" applyFill="1" applyBorder="1"/>
    <xf numFmtId="0" fontId="37" fillId="43" borderId="29" xfId="0" applyFont="1" applyFill="1" applyBorder="1"/>
    <xf numFmtId="0" fontId="37" fillId="43" borderId="37" xfId="0" applyFont="1" applyFill="1" applyBorder="1"/>
    <xf numFmtId="0" fontId="37" fillId="43" borderId="65" xfId="0" applyFont="1" applyFill="1" applyBorder="1"/>
    <xf numFmtId="0" fontId="0" fillId="43" borderId="36" xfId="0" applyFill="1" applyBorder="1"/>
    <xf numFmtId="0" fontId="37" fillId="43" borderId="36" xfId="0" applyFont="1" applyFill="1" applyBorder="1"/>
    <xf numFmtId="0" fontId="0" fillId="0" borderId="37" xfId="0" applyBorder="1"/>
    <xf numFmtId="0" fontId="37" fillId="0" borderId="65" xfId="0" applyFont="1" applyBorder="1"/>
    <xf numFmtId="0" fontId="0" fillId="0" borderId="67" xfId="0" applyBorder="1"/>
    <xf numFmtId="0" fontId="0" fillId="43" borderId="74" xfId="0" applyFill="1" applyBorder="1"/>
    <xf numFmtId="0" fontId="37" fillId="43" borderId="74" xfId="0" applyFont="1" applyFill="1" applyBorder="1"/>
    <xf numFmtId="0" fontId="0" fillId="0" borderId="74" xfId="0" applyBorder="1"/>
    <xf numFmtId="0" fontId="0" fillId="0" borderId="25" xfId="0" applyBorder="1"/>
    <xf numFmtId="0" fontId="0" fillId="43" borderId="35" xfId="0" applyFill="1" applyBorder="1"/>
    <xf numFmtId="0" fontId="37" fillId="43" borderId="35" xfId="0" applyFont="1" applyFill="1" applyBorder="1"/>
    <xf numFmtId="0" fontId="0" fillId="0" borderId="35" xfId="0" applyBorder="1"/>
    <xf numFmtId="0" fontId="0" fillId="0" borderId="36" xfId="0" applyBorder="1"/>
    <xf numFmtId="0" fontId="0" fillId="43" borderId="37" xfId="0" applyFill="1" applyBorder="1"/>
    <xf numFmtId="5" fontId="0" fillId="0" borderId="120" xfId="0" applyNumberFormat="1" applyBorder="1"/>
    <xf numFmtId="5" fontId="0" fillId="0" borderId="36" xfId="0" applyNumberFormat="1" applyBorder="1"/>
    <xf numFmtId="0" fontId="0" fillId="0" borderId="0" xfId="31325" applyFont="1" applyAlignment="1">
      <alignment vertical="center" wrapText="1"/>
    </xf>
    <xf numFmtId="165" fontId="114" fillId="36" borderId="89" xfId="2" applyNumberFormat="1" applyFont="1" applyFill="1" applyBorder="1"/>
    <xf numFmtId="165" fontId="114" fillId="36" borderId="90" xfId="2" applyNumberFormat="1" applyFont="1" applyFill="1" applyBorder="1"/>
    <xf numFmtId="165" fontId="114" fillId="36" borderId="105" xfId="2" applyNumberFormat="1" applyFont="1" applyFill="1" applyBorder="1"/>
    <xf numFmtId="0" fontId="114" fillId="36" borderId="89" xfId="132" applyFill="1" applyBorder="1"/>
    <xf numFmtId="0" fontId="114" fillId="36" borderId="90" xfId="132" applyFill="1" applyBorder="1"/>
    <xf numFmtId="0" fontId="114" fillId="36" borderId="105" xfId="132" applyFill="1" applyBorder="1"/>
    <xf numFmtId="42" fontId="0" fillId="0" borderId="63" xfId="703" applyNumberFormat="1" applyFont="1" applyBorder="1" applyAlignment="1">
      <alignment vertical="top"/>
    </xf>
    <xf numFmtId="0" fontId="121" fillId="0" borderId="31" xfId="528" applyFont="1" applyBorder="1"/>
    <xf numFmtId="0" fontId="113" fillId="0" borderId="63" xfId="528" applyFont="1" applyBorder="1"/>
    <xf numFmtId="164" fontId="0" fillId="0" borderId="31" xfId="0" applyNumberFormat="1" applyBorder="1" applyAlignment="1">
      <alignment horizontal="right"/>
    </xf>
    <xf numFmtId="10" fontId="0" fillId="0" borderId="31" xfId="0" applyNumberFormat="1" applyBorder="1" applyAlignment="1">
      <alignment horizontal="right"/>
    </xf>
    <xf numFmtId="164" fontId="0" fillId="0" borderId="61" xfId="0" applyNumberFormat="1" applyBorder="1" applyAlignment="1">
      <alignment horizontal="right"/>
    </xf>
    <xf numFmtId="0" fontId="110" fillId="0" borderId="0" xfId="528" applyFont="1" applyAlignment="1">
      <alignment horizontal="center"/>
    </xf>
    <xf numFmtId="0" fontId="37" fillId="36" borderId="87" xfId="528" applyFont="1" applyFill="1" applyBorder="1" applyAlignment="1">
      <alignment horizontal="center"/>
    </xf>
    <xf numFmtId="0" fontId="0" fillId="37" borderId="32" xfId="528" applyFont="1" applyFill="1" applyBorder="1" applyAlignment="1">
      <alignment horizontal="center"/>
    </xf>
    <xf numFmtId="0" fontId="0" fillId="0" borderId="31" xfId="528" applyFont="1" applyBorder="1" applyAlignment="1">
      <alignment horizontal="center"/>
    </xf>
    <xf numFmtId="0" fontId="113" fillId="0" borderId="31" xfId="528" applyFont="1" applyBorder="1" applyAlignment="1">
      <alignment horizontal="center"/>
    </xf>
    <xf numFmtId="0" fontId="121" fillId="0" borderId="31" xfId="528" applyFont="1" applyBorder="1" applyAlignment="1">
      <alignment horizontal="center"/>
    </xf>
    <xf numFmtId="0" fontId="113" fillId="0" borderId="108" xfId="528" applyFont="1" applyBorder="1" applyAlignment="1">
      <alignment horizontal="center"/>
    </xf>
    <xf numFmtId="0" fontId="0" fillId="0" borderId="61" xfId="528" applyFont="1" applyBorder="1" applyAlignment="1">
      <alignment horizontal="center"/>
    </xf>
    <xf numFmtId="0" fontId="0" fillId="37" borderId="100" xfId="528" applyFont="1" applyFill="1" applyBorder="1" applyAlignment="1">
      <alignment horizontal="center"/>
    </xf>
    <xf numFmtId="0" fontId="113" fillId="0" borderId="148" xfId="528" applyFont="1" applyBorder="1"/>
    <xf numFmtId="0" fontId="113" fillId="0" borderId="59" xfId="0" applyFont="1" applyBorder="1"/>
    <xf numFmtId="0" fontId="113" fillId="0" borderId="24" xfId="0" applyFont="1" applyBorder="1"/>
    <xf numFmtId="0" fontId="109" fillId="0" borderId="0" xfId="0" applyFont="1" applyAlignment="1">
      <alignment wrapText="1"/>
    </xf>
    <xf numFmtId="0" fontId="37" fillId="42" borderId="75" xfId="0" applyFont="1" applyFill="1" applyBorder="1" applyAlignment="1">
      <alignment horizontal="center" vertical="center" wrapText="1"/>
    </xf>
    <xf numFmtId="0" fontId="113" fillId="0" borderId="0" xfId="0" applyFont="1" applyAlignment="1">
      <alignment horizontal="center" vertical="center"/>
    </xf>
    <xf numFmtId="0" fontId="0" fillId="0" borderId="0" xfId="0" applyAlignment="1">
      <alignment horizontal="center" vertical="center"/>
    </xf>
    <xf numFmtId="0" fontId="37" fillId="0" borderId="29" xfId="0" applyFont="1" applyBorder="1" applyAlignment="1">
      <alignment horizontal="center"/>
    </xf>
    <xf numFmtId="3" fontId="37" fillId="0" borderId="46" xfId="4" applyNumberFormat="1" applyFont="1" applyBorder="1"/>
    <xf numFmtId="0" fontId="0" fillId="0" borderId="149" xfId="0" applyBorder="1"/>
    <xf numFmtId="0" fontId="37" fillId="36" borderId="150" xfId="0" applyFont="1" applyFill="1" applyBorder="1" applyAlignment="1">
      <alignment horizontal="center"/>
    </xf>
    <xf numFmtId="0" fontId="37" fillId="0" borderId="150" xfId="0" applyFont="1" applyBorder="1" applyAlignment="1">
      <alignment horizontal="center"/>
    </xf>
    <xf numFmtId="0" fontId="37" fillId="0" borderId="32" xfId="528" applyFont="1" applyBorder="1"/>
    <xf numFmtId="0" fontId="37" fillId="36" borderId="24" xfId="0" applyFont="1" applyFill="1" applyBorder="1" applyAlignment="1">
      <alignment horizontal="center" vertical="center"/>
    </xf>
    <xf numFmtId="164" fontId="74" fillId="0" borderId="8" xfId="0" applyNumberFormat="1" applyFont="1" applyBorder="1"/>
    <xf numFmtId="175" fontId="74" fillId="0" borderId="8" xfId="0" applyNumberFormat="1" applyFont="1" applyBorder="1"/>
    <xf numFmtId="164" fontId="74" fillId="0" borderId="8" xfId="39" applyNumberFormat="1" applyFont="1" applyFill="1" applyBorder="1"/>
    <xf numFmtId="0" fontId="37" fillId="0" borderId="59" xfId="0" applyFont="1" applyBorder="1"/>
    <xf numFmtId="9" fontId="0" fillId="0" borderId="60" xfId="703" applyNumberFormat="1" applyFont="1" applyBorder="1" applyAlignment="1">
      <alignment vertical="center"/>
    </xf>
    <xf numFmtId="0" fontId="108" fillId="0" borderId="59" xfId="0" quotePrefix="1" applyFont="1" applyBorder="1" applyAlignment="1">
      <alignment horizontal="left"/>
    </xf>
    <xf numFmtId="0" fontId="0" fillId="0" borderId="59" xfId="0" quotePrefix="1" applyBorder="1" applyAlignment="1">
      <alignment horizontal="left"/>
    </xf>
    <xf numFmtId="0" fontId="37" fillId="36" borderId="27" xfId="0" applyFont="1" applyFill="1" applyBorder="1" applyAlignment="1">
      <alignment horizontal="center" vertical="center"/>
    </xf>
    <xf numFmtId="0" fontId="37" fillId="0" borderId="63" xfId="0" applyFont="1" applyBorder="1"/>
    <xf numFmtId="0" fontId="108" fillId="0" borderId="63" xfId="0" quotePrefix="1" applyFont="1" applyBorder="1" applyAlignment="1">
      <alignment horizontal="left"/>
    </xf>
    <xf numFmtId="0" fontId="0" fillId="0" borderId="63" xfId="0" quotePrefix="1" applyBorder="1" applyAlignment="1">
      <alignment horizontal="left"/>
    </xf>
    <xf numFmtId="173" fontId="0" fillId="0" borderId="63" xfId="127" quotePrefix="1" applyNumberFormat="1" applyFont="1" applyBorder="1" applyAlignment="1">
      <alignment horizontal="left" vertical="center" wrapText="1"/>
    </xf>
    <xf numFmtId="173" fontId="0" fillId="0" borderId="63" xfId="127" applyNumberFormat="1" applyFont="1" applyBorder="1" applyAlignment="1">
      <alignment horizontal="justify" vertical="center" wrapText="1"/>
    </xf>
    <xf numFmtId="0" fontId="0" fillId="0" borderId="63" xfId="0" applyBorder="1"/>
    <xf numFmtId="0" fontId="0" fillId="37" borderId="36" xfId="0" applyFill="1" applyBorder="1"/>
    <xf numFmtId="42" fontId="0" fillId="0" borderId="36" xfId="0" applyNumberFormat="1" applyBorder="1"/>
    <xf numFmtId="0" fontId="37" fillId="36" borderId="60" xfId="0" quotePrefix="1" applyFont="1" applyFill="1" applyBorder="1" applyAlignment="1">
      <alignment horizontal="center"/>
    </xf>
    <xf numFmtId="42" fontId="0" fillId="0" borderId="60" xfId="0" applyNumberFormat="1" applyBorder="1"/>
    <xf numFmtId="42" fontId="0" fillId="0" borderId="59" xfId="0" applyNumberFormat="1" applyBorder="1"/>
    <xf numFmtId="6" fontId="0" fillId="0" borderId="59" xfId="0" applyNumberFormat="1" applyBorder="1"/>
    <xf numFmtId="0" fontId="37" fillId="36" borderId="53" xfId="0" quotePrefix="1" applyFont="1" applyFill="1" applyBorder="1" applyAlignment="1">
      <alignment horizontal="center"/>
    </xf>
    <xf numFmtId="165" fontId="0" fillId="0" borderId="53" xfId="703" applyNumberFormat="1" applyFont="1" applyFill="1" applyBorder="1" applyAlignment="1">
      <alignment vertical="center"/>
    </xf>
    <xf numFmtId="42" fontId="0" fillId="0" borderId="53" xfId="0" applyNumberFormat="1" applyBorder="1"/>
    <xf numFmtId="0" fontId="37" fillId="36" borderId="5" xfId="0" applyFont="1" applyFill="1" applyBorder="1" applyAlignment="1">
      <alignment horizontal="center"/>
    </xf>
    <xf numFmtId="165" fontId="0" fillId="0" borderId="36" xfId="703" applyNumberFormat="1" applyFont="1" applyFill="1" applyBorder="1" applyAlignment="1">
      <alignment vertical="center"/>
    </xf>
    <xf numFmtId="0" fontId="37" fillId="36" borderId="59" xfId="0" quotePrefix="1" applyFont="1" applyFill="1" applyBorder="1" applyAlignment="1">
      <alignment horizontal="center"/>
    </xf>
    <xf numFmtId="165" fontId="0" fillId="0" borderId="59" xfId="703" applyNumberFormat="1" applyFont="1" applyFill="1" applyBorder="1" applyAlignment="1">
      <alignment vertical="center"/>
    </xf>
    <xf numFmtId="165" fontId="0" fillId="0" borderId="60" xfId="703" applyNumberFormat="1" applyFont="1" applyFill="1" applyBorder="1" applyAlignment="1">
      <alignment vertical="center"/>
    </xf>
    <xf numFmtId="165" fontId="0" fillId="0" borderId="53" xfId="703" applyNumberFormat="1" applyFont="1" applyBorder="1" applyAlignment="1">
      <alignment vertical="center"/>
    </xf>
    <xf numFmtId="0" fontId="37" fillId="36" borderId="63" xfId="0" applyFont="1" applyFill="1" applyBorder="1" applyAlignment="1">
      <alignment horizontal="center"/>
    </xf>
    <xf numFmtId="0" fontId="0" fillId="37" borderId="63" xfId="0" applyFill="1" applyBorder="1"/>
    <xf numFmtId="9" fontId="0" fillId="0" borderId="59" xfId="703" applyNumberFormat="1" applyFont="1" applyBorder="1" applyAlignment="1">
      <alignment vertical="center"/>
    </xf>
    <xf numFmtId="0" fontId="108" fillId="0" borderId="43" xfId="0" applyFont="1" applyBorder="1"/>
    <xf numFmtId="0" fontId="108" fillId="0" borderId="25" xfId="0" applyFont="1" applyBorder="1"/>
    <xf numFmtId="42" fontId="0" fillId="0" borderId="26" xfId="0" applyNumberFormat="1" applyBorder="1"/>
    <xf numFmtId="42" fontId="0" fillId="0" borderId="44" xfId="0" applyNumberFormat="1" applyBorder="1"/>
    <xf numFmtId="42" fontId="0" fillId="0" borderId="35" xfId="0" applyNumberFormat="1" applyBorder="1"/>
    <xf numFmtId="165" fontId="0" fillId="0" borderId="33" xfId="703" applyNumberFormat="1" applyFont="1" applyFill="1" applyBorder="1" applyAlignment="1">
      <alignment vertical="center"/>
    </xf>
    <xf numFmtId="165" fontId="0" fillId="0" borderId="25" xfId="703" applyNumberFormat="1" applyFont="1" applyFill="1" applyBorder="1" applyAlignment="1">
      <alignment vertical="center"/>
    </xf>
    <xf numFmtId="165" fontId="0" fillId="0" borderId="26" xfId="703" applyNumberFormat="1" applyFont="1" applyFill="1" applyBorder="1" applyAlignment="1">
      <alignment vertical="center"/>
    </xf>
    <xf numFmtId="165" fontId="0" fillId="0" borderId="44" xfId="703" applyNumberFormat="1" applyFont="1" applyFill="1" applyBorder="1" applyAlignment="1">
      <alignment vertical="center"/>
    </xf>
    <xf numFmtId="165" fontId="0" fillId="0" borderId="35" xfId="703" applyNumberFormat="1" applyFont="1" applyFill="1" applyBorder="1" applyAlignment="1">
      <alignment vertical="center"/>
    </xf>
    <xf numFmtId="165" fontId="0" fillId="0" borderId="33" xfId="703" applyNumberFormat="1" applyFont="1" applyBorder="1" applyAlignment="1">
      <alignment vertical="center"/>
    </xf>
    <xf numFmtId="9" fontId="0" fillId="0" borderId="25" xfId="703" applyNumberFormat="1" applyFont="1" applyBorder="1" applyAlignment="1">
      <alignment vertical="center"/>
    </xf>
    <xf numFmtId="9" fontId="0" fillId="0" borderId="44" xfId="703" applyNumberFormat="1" applyFont="1" applyBorder="1" applyAlignment="1">
      <alignment vertical="center"/>
    </xf>
    <xf numFmtId="6" fontId="37" fillId="0" borderId="78" xfId="0" applyNumberFormat="1" applyFont="1" applyBorder="1"/>
    <xf numFmtId="6" fontId="37" fillId="0" borderId="79" xfId="0" applyNumberFormat="1" applyFont="1" applyBorder="1"/>
    <xf numFmtId="6" fontId="37" fillId="0" borderId="80" xfId="0" applyNumberFormat="1" applyFont="1" applyBorder="1"/>
    <xf numFmtId="6" fontId="37" fillId="0" borderId="107" xfId="0" applyNumberFormat="1" applyFont="1" applyBorder="1"/>
    <xf numFmtId="6" fontId="37" fillId="0" borderId="115" xfId="0" applyNumberFormat="1" applyFont="1" applyBorder="1"/>
    <xf numFmtId="0" fontId="0" fillId="0" borderId="43" xfId="0" quotePrefix="1" applyBorder="1" applyAlignment="1">
      <alignment horizontal="left"/>
    </xf>
    <xf numFmtId="42" fontId="0" fillId="0" borderId="25" xfId="0" applyNumberFormat="1" applyBorder="1"/>
    <xf numFmtId="42" fontId="0" fillId="0" borderId="33" xfId="0" applyNumberFormat="1" applyBorder="1"/>
    <xf numFmtId="9" fontId="0" fillId="0" borderId="26" xfId="703" applyNumberFormat="1" applyFont="1" applyBorder="1" applyAlignment="1">
      <alignment vertical="center"/>
    </xf>
    <xf numFmtId="0" fontId="38" fillId="0" borderId="0" xfId="0" applyFont="1" applyAlignment="1">
      <alignment horizontal="center"/>
    </xf>
    <xf numFmtId="49" fontId="37" fillId="0" borderId="0" xfId="132" applyNumberFormat="1" applyFont="1"/>
    <xf numFmtId="0" fontId="122" fillId="0" borderId="0" xfId="528" applyFont="1" applyAlignment="1">
      <alignment wrapText="1"/>
    </xf>
    <xf numFmtId="0" fontId="122" fillId="0" borderId="0" xfId="528" applyFont="1" applyAlignment="1">
      <alignment horizontal="left" wrapText="1"/>
    </xf>
    <xf numFmtId="0" fontId="122" fillId="0" borderId="0" xfId="0" applyFont="1"/>
    <xf numFmtId="6" fontId="0" fillId="0" borderId="89" xfId="703" applyNumberFormat="1" applyFont="1" applyBorder="1" applyAlignment="1">
      <alignment horizontal="right" vertical="center"/>
    </xf>
    <xf numFmtId="6" fontId="0" fillId="0" borderId="27" xfId="703" applyNumberFormat="1" applyFont="1" applyBorder="1" applyAlignment="1">
      <alignment horizontal="right" vertical="center"/>
    </xf>
    <xf numFmtId="6" fontId="0" fillId="0" borderId="29" xfId="703" applyNumberFormat="1" applyFont="1" applyBorder="1" applyAlignment="1">
      <alignment horizontal="right" vertical="center"/>
    </xf>
    <xf numFmtId="6" fontId="0" fillId="0" borderId="103" xfId="703" applyNumberFormat="1" applyFont="1" applyBorder="1" applyAlignment="1">
      <alignment horizontal="right" vertical="center"/>
    </xf>
    <xf numFmtId="6" fontId="0" fillId="0" borderId="27" xfId="703" applyNumberFormat="1" applyFont="1" applyFill="1" applyBorder="1" applyAlignment="1">
      <alignment horizontal="right" vertical="center"/>
    </xf>
    <xf numFmtId="6" fontId="0" fillId="0" borderId="29" xfId="703" applyNumberFormat="1" applyFont="1" applyFill="1" applyBorder="1" applyAlignment="1">
      <alignment horizontal="right" vertical="center"/>
    </xf>
    <xf numFmtId="6" fontId="0" fillId="0" borderId="59" xfId="703" applyNumberFormat="1" applyFont="1" applyBorder="1" applyAlignment="1">
      <alignment horizontal="right" vertical="center"/>
    </xf>
    <xf numFmtId="6" fontId="0" fillId="0" borderId="8" xfId="703" applyNumberFormat="1" applyFont="1" applyBorder="1" applyAlignment="1">
      <alignment horizontal="right" vertical="center"/>
    </xf>
    <xf numFmtId="6" fontId="114" fillId="0" borderId="27" xfId="703" applyNumberFormat="1" applyFont="1" applyBorder="1" applyAlignment="1">
      <alignment vertical="top"/>
    </xf>
    <xf numFmtId="6" fontId="114" fillId="0" borderId="29" xfId="703" applyNumberFormat="1" applyFont="1" applyBorder="1" applyAlignment="1">
      <alignment vertical="top"/>
    </xf>
    <xf numFmtId="6" fontId="0" fillId="0" borderId="27" xfId="703" applyNumberFormat="1" applyFont="1" applyBorder="1" applyAlignment="1">
      <alignment vertical="top"/>
    </xf>
    <xf numFmtId="6" fontId="0" fillId="0" borderId="29" xfId="703" applyNumberFormat="1" applyFont="1" applyBorder="1" applyAlignment="1">
      <alignment vertical="top"/>
    </xf>
    <xf numFmtId="42" fontId="0" fillId="0" borderId="0" xfId="0" applyNumberFormat="1"/>
    <xf numFmtId="0" fontId="113" fillId="0" borderId="32" xfId="0" applyFont="1" applyBorder="1"/>
    <xf numFmtId="14" fontId="0" fillId="0" borderId="36" xfId="0" applyNumberFormat="1" applyBorder="1"/>
    <xf numFmtId="0" fontId="74" fillId="0" borderId="25" xfId="0" applyFont="1" applyBorder="1"/>
    <xf numFmtId="0" fontId="74" fillId="0" borderId="24" xfId="0" applyFont="1" applyBorder="1"/>
    <xf numFmtId="0" fontId="37" fillId="0" borderId="38" xfId="0" applyFont="1" applyBorder="1" applyAlignment="1">
      <alignment horizontal="right"/>
    </xf>
    <xf numFmtId="0" fontId="37" fillId="0" borderId="151" xfId="0" applyFont="1" applyBorder="1" applyAlignment="1">
      <alignment horizontal="right"/>
    </xf>
    <xf numFmtId="1" fontId="0" fillId="0" borderId="58" xfId="4" quotePrefix="1" applyNumberFormat="1" applyFont="1" applyBorder="1" applyAlignment="1">
      <alignment horizontal="center"/>
    </xf>
    <xf numFmtId="0" fontId="0" fillId="0" borderId="53" xfId="0" applyBorder="1"/>
    <xf numFmtId="164" fontId="0" fillId="0" borderId="36" xfId="4" applyNumberFormat="1" applyFont="1" applyBorder="1"/>
    <xf numFmtId="10" fontId="74" fillId="0" borderId="60" xfId="187" applyNumberFormat="1" applyFont="1" applyFill="1" applyBorder="1"/>
    <xf numFmtId="10" fontId="74" fillId="37" borderId="60" xfId="0" applyNumberFormat="1" applyFont="1" applyFill="1" applyBorder="1"/>
    <xf numFmtId="10" fontId="74" fillId="0" borderId="60" xfId="0" applyNumberFormat="1" applyFont="1" applyBorder="1"/>
    <xf numFmtId="10" fontId="74" fillId="0" borderId="60" xfId="187" applyNumberFormat="1" applyFont="1" applyBorder="1"/>
    <xf numFmtId="10" fontId="0" fillId="0" borderId="60" xfId="187" applyNumberFormat="1" applyFont="1" applyBorder="1"/>
    <xf numFmtId="0" fontId="0" fillId="0" borderId="8" xfId="0" applyBorder="1" applyAlignment="1">
      <alignment vertical="center"/>
    </xf>
    <xf numFmtId="0" fontId="0" fillId="37" borderId="8" xfId="0" applyFill="1" applyBorder="1" applyAlignment="1">
      <alignment vertical="center"/>
    </xf>
    <xf numFmtId="10" fontId="0" fillId="37" borderId="60" xfId="0" applyNumberFormat="1" applyFill="1" applyBorder="1"/>
    <xf numFmtId="0" fontId="0" fillId="35" borderId="63" xfId="0" applyFill="1" applyBorder="1" applyAlignment="1">
      <alignment vertical="center"/>
    </xf>
    <xf numFmtId="0" fontId="0" fillId="0" borderId="63" xfId="0" applyBorder="1" applyAlignment="1">
      <alignment vertical="center"/>
    </xf>
    <xf numFmtId="0" fontId="0" fillId="0" borderId="59" xfId="0" applyBorder="1" applyAlignment="1">
      <alignment vertical="center"/>
    </xf>
    <xf numFmtId="0" fontId="0" fillId="37" borderId="26" xfId="0" applyFill="1" applyBorder="1" applyAlignment="1">
      <alignment vertical="center"/>
    </xf>
    <xf numFmtId="0" fontId="0" fillId="37" borderId="26" xfId="0" applyFill="1" applyBorder="1"/>
    <xf numFmtId="0" fontId="0" fillId="37" borderId="44" xfId="0" applyFill="1" applyBorder="1"/>
    <xf numFmtId="0" fontId="0" fillId="37" borderId="78" xfId="0" applyFill="1" applyBorder="1" applyAlignment="1">
      <alignment vertical="center"/>
    </xf>
    <xf numFmtId="0" fontId="113" fillId="0" borderId="36" xfId="0" applyFont="1" applyBorder="1"/>
    <xf numFmtId="0" fontId="113" fillId="0" borderId="37" xfId="0" applyFont="1" applyBorder="1"/>
    <xf numFmtId="0" fontId="74" fillId="0" borderId="8" xfId="0" applyFont="1" applyBorder="1" applyAlignment="1">
      <alignment vertical="center"/>
    </xf>
    <xf numFmtId="0" fontId="113" fillId="0" borderId="8" xfId="0" applyFont="1" applyBorder="1"/>
    <xf numFmtId="165" fontId="74" fillId="0" borderId="8" xfId="2" applyNumberFormat="1" applyFont="1" applyFill="1" applyBorder="1"/>
    <xf numFmtId="164" fontId="74" fillId="0" borderId="79" xfId="0" applyNumberFormat="1" applyFont="1" applyBorder="1"/>
    <xf numFmtId="165" fontId="74" fillId="0" borderId="79" xfId="2" applyNumberFormat="1" applyFont="1" applyFill="1" applyBorder="1"/>
    <xf numFmtId="164" fontId="0" fillId="0" borderId="0" xfId="39" applyNumberFormat="1" applyFont="1" applyFill="1" applyBorder="1"/>
    <xf numFmtId="0" fontId="74" fillId="0" borderId="70" xfId="0" applyFont="1" applyBorder="1" applyAlignment="1">
      <alignment horizontal="center"/>
    </xf>
    <xf numFmtId="0" fontId="74" fillId="0" borderId="69" xfId="0" applyFont="1" applyBorder="1" applyAlignment="1">
      <alignment horizontal="center"/>
    </xf>
    <xf numFmtId="165" fontId="114" fillId="0" borderId="110" xfId="31334" applyNumberFormat="1" applyFont="1" applyFill="1" applyBorder="1"/>
    <xf numFmtId="165" fontId="114" fillId="0" borderId="111" xfId="2" applyNumberFormat="1" applyFont="1" applyFill="1" applyBorder="1"/>
    <xf numFmtId="165" fontId="114" fillId="0" borderId="112" xfId="2" applyNumberFormat="1" applyFont="1" applyFill="1" applyBorder="1"/>
    <xf numFmtId="0" fontId="37" fillId="0" borderId="78" xfId="0" applyFont="1" applyBorder="1" applyAlignment="1">
      <alignment horizontal="center" vertical="center" wrapText="1" readingOrder="1"/>
    </xf>
    <xf numFmtId="0" fontId="37" fillId="0" borderId="79" xfId="0" applyFont="1" applyBorder="1" applyAlignment="1">
      <alignment horizontal="center" vertical="center" wrapText="1" readingOrder="1"/>
    </xf>
    <xf numFmtId="0" fontId="37" fillId="0" borderId="80" xfId="0" applyFont="1" applyBorder="1" applyAlignment="1">
      <alignment horizontal="center" vertical="center" wrapText="1" readingOrder="1"/>
    </xf>
    <xf numFmtId="0" fontId="0" fillId="0" borderId="29" xfId="0" applyBorder="1" applyAlignment="1">
      <alignment horizontal="center"/>
    </xf>
    <xf numFmtId="0" fontId="0" fillId="0" borderId="8" xfId="0" applyBorder="1" applyAlignment="1">
      <alignment horizontal="left" vertical="center" wrapText="1" readingOrder="1"/>
    </xf>
    <xf numFmtId="0" fontId="37" fillId="44" borderId="63" xfId="0" applyFont="1" applyFill="1" applyBorder="1" applyAlignment="1">
      <alignment wrapText="1"/>
    </xf>
    <xf numFmtId="0" fontId="37" fillId="44" borderId="100" xfId="0" applyFont="1" applyFill="1" applyBorder="1" applyAlignment="1">
      <alignment wrapText="1"/>
    </xf>
    <xf numFmtId="0" fontId="37" fillId="44" borderId="105" xfId="0" applyFont="1" applyFill="1" applyBorder="1" applyAlignment="1">
      <alignment wrapText="1"/>
    </xf>
    <xf numFmtId="0" fontId="0" fillId="0" borderId="27" xfId="0" applyBorder="1" applyAlignment="1">
      <alignment wrapText="1"/>
    </xf>
    <xf numFmtId="0" fontId="0" fillId="0" borderId="65" xfId="0" applyBorder="1"/>
    <xf numFmtId="9" fontId="0" fillId="0" borderId="65" xfId="0" applyNumberFormat="1" applyBorder="1"/>
    <xf numFmtId="0" fontId="37" fillId="0" borderId="65" xfId="0" applyFont="1" applyBorder="1" applyAlignment="1">
      <alignment wrapText="1"/>
    </xf>
    <xf numFmtId="0" fontId="37" fillId="0" borderId="32" xfId="0" applyFont="1" applyBorder="1" applyAlignment="1">
      <alignment wrapText="1"/>
    </xf>
    <xf numFmtId="0" fontId="37" fillId="44" borderId="27" xfId="0" applyFont="1" applyFill="1" applyBorder="1" applyAlignment="1">
      <alignment wrapText="1"/>
    </xf>
    <xf numFmtId="0" fontId="37" fillId="44" borderId="32" xfId="0" applyFont="1" applyFill="1" applyBorder="1" applyAlignment="1">
      <alignment wrapText="1"/>
    </xf>
    <xf numFmtId="0" fontId="37" fillId="44" borderId="65" xfId="0" applyFont="1" applyFill="1" applyBorder="1" applyAlignment="1">
      <alignment wrapText="1"/>
    </xf>
    <xf numFmtId="0" fontId="0" fillId="0" borderId="32" xfId="0" applyBorder="1" applyAlignment="1">
      <alignment wrapText="1"/>
    </xf>
    <xf numFmtId="0" fontId="37" fillId="44" borderId="24" xfId="0" applyFont="1" applyFill="1" applyBorder="1" applyAlignment="1">
      <alignment wrapText="1"/>
    </xf>
    <xf numFmtId="0" fontId="37" fillId="44" borderId="37" xfId="0" applyFont="1" applyFill="1" applyBorder="1" applyAlignment="1">
      <alignment wrapText="1"/>
    </xf>
    <xf numFmtId="0" fontId="37" fillId="44" borderId="28" xfId="0" applyFont="1" applyFill="1" applyBorder="1" applyAlignment="1">
      <alignment wrapText="1"/>
    </xf>
    <xf numFmtId="0" fontId="37" fillId="44" borderId="38" xfId="0" applyFont="1" applyFill="1" applyBorder="1" applyAlignment="1">
      <alignment wrapText="1"/>
    </xf>
    <xf numFmtId="9" fontId="0" fillId="0" borderId="50" xfId="0" applyNumberFormat="1" applyBorder="1"/>
    <xf numFmtId="0" fontId="0" fillId="0" borderId="48" xfId="0" applyBorder="1"/>
    <xf numFmtId="0" fontId="0" fillId="0" borderId="52" xfId="0" applyBorder="1"/>
    <xf numFmtId="0" fontId="0" fillId="0" borderId="51" xfId="0" applyBorder="1"/>
    <xf numFmtId="9" fontId="0" fillId="0" borderId="61" xfId="0" applyNumberFormat="1" applyBorder="1"/>
    <xf numFmtId="9" fontId="0" fillId="0" borderId="52" xfId="0" applyNumberFormat="1" applyBorder="1"/>
    <xf numFmtId="0" fontId="37" fillId="44" borderId="75" xfId="0" applyFont="1" applyFill="1" applyBorder="1" applyAlignment="1">
      <alignment horizontal="center" vertical="center" wrapText="1"/>
    </xf>
    <xf numFmtId="0" fontId="37" fillId="44" borderId="77" xfId="0" applyFont="1" applyFill="1" applyBorder="1" applyAlignment="1">
      <alignment horizontal="center" vertical="center" wrapText="1"/>
    </xf>
    <xf numFmtId="0" fontId="37" fillId="44" borderId="53" xfId="0" applyFont="1" applyFill="1" applyBorder="1" applyAlignment="1">
      <alignment wrapText="1"/>
    </xf>
    <xf numFmtId="0" fontId="0" fillId="0" borderId="28" xfId="0" applyBorder="1" applyAlignment="1">
      <alignment wrapText="1"/>
    </xf>
    <xf numFmtId="0" fontId="37" fillId="0" borderId="87" xfId="0" applyFont="1" applyBorder="1" applyAlignment="1">
      <alignment wrapText="1"/>
    </xf>
    <xf numFmtId="0" fontId="37" fillId="0" borderId="86" xfId="0" applyFont="1" applyBorder="1" applyAlignment="1">
      <alignment wrapText="1"/>
    </xf>
    <xf numFmtId="9" fontId="0" fillId="0" borderId="65" xfId="0" applyNumberFormat="1" applyBorder="1" applyAlignment="1">
      <alignment wrapText="1"/>
    </xf>
    <xf numFmtId="0" fontId="37" fillId="44" borderId="41" xfId="0" applyFont="1" applyFill="1" applyBorder="1" applyAlignment="1">
      <alignment wrapText="1"/>
    </xf>
    <xf numFmtId="0" fontId="106" fillId="44" borderId="77" xfId="0" applyFont="1" applyFill="1" applyBorder="1" applyAlignment="1">
      <alignment horizontal="center" vertical="center" wrapText="1"/>
    </xf>
    <xf numFmtId="0" fontId="109" fillId="0" borderId="59" xfId="0" applyFont="1" applyBorder="1"/>
    <xf numFmtId="0" fontId="109" fillId="0" borderId="24" xfId="0" applyFont="1" applyBorder="1"/>
    <xf numFmtId="0" fontId="109" fillId="0" borderId="58" xfId="0" applyFont="1" applyBorder="1"/>
    <xf numFmtId="43" fontId="0" fillId="0" borderId="0" xfId="4" applyFont="1"/>
    <xf numFmtId="43" fontId="114" fillId="0" borderId="0" xfId="4" quotePrefix="1" applyAlignment="1">
      <alignment horizontal="left" wrapText="1"/>
    </xf>
    <xf numFmtId="6" fontId="74" fillId="0" borderId="0" xfId="0" applyNumberFormat="1" applyFont="1"/>
    <xf numFmtId="6" fontId="0" fillId="0" borderId="121" xfId="0" applyNumberFormat="1" applyBorder="1"/>
    <xf numFmtId="165" fontId="114" fillId="0" borderId="60" xfId="703" applyNumberFormat="1" applyFont="1" applyBorder="1"/>
    <xf numFmtId="165" fontId="114" fillId="0" borderId="54" xfId="703" applyNumberFormat="1" applyFont="1" applyBorder="1"/>
    <xf numFmtId="176" fontId="0" fillId="0" borderId="0" xfId="0" applyNumberFormat="1" applyAlignment="1">
      <alignment wrapText="1"/>
    </xf>
    <xf numFmtId="6" fontId="0" fillId="0" borderId="0" xfId="0" quotePrefix="1" applyNumberFormat="1" applyAlignment="1">
      <alignment vertical="top"/>
    </xf>
    <xf numFmtId="176" fontId="0" fillId="41" borderId="28" xfId="2" applyNumberFormat="1" applyFont="1" applyFill="1" applyBorder="1"/>
    <xf numFmtId="6" fontId="118" fillId="0" borderId="0" xfId="0" applyNumberFormat="1" applyFont="1"/>
    <xf numFmtId="8" fontId="114" fillId="0" borderId="47" xfId="2" applyNumberFormat="1" applyFont="1" applyFill="1" applyBorder="1"/>
    <xf numFmtId="0" fontId="0" fillId="0" borderId="0" xfId="0" quotePrefix="1" applyAlignment="1">
      <alignment horizontal="left" wrapText="1"/>
    </xf>
    <xf numFmtId="0" fontId="0" fillId="0" borderId="0" xfId="0" applyAlignment="1">
      <alignment horizontal="left" wrapText="1"/>
    </xf>
    <xf numFmtId="0" fontId="38" fillId="0" borderId="0" xfId="132" applyFont="1" applyAlignment="1">
      <alignment horizontal="center"/>
    </xf>
    <xf numFmtId="0" fontId="114" fillId="0" borderId="0" xfId="132" applyAlignment="1">
      <alignment horizontal="center"/>
    </xf>
    <xf numFmtId="49" fontId="38" fillId="0" borderId="0" xfId="132" quotePrefix="1" applyNumberFormat="1" applyFont="1" applyAlignment="1">
      <alignment horizontal="center"/>
    </xf>
    <xf numFmtId="49" fontId="114" fillId="0" borderId="0" xfId="132" applyNumberFormat="1" applyAlignment="1">
      <alignment horizontal="center"/>
    </xf>
    <xf numFmtId="0" fontId="37" fillId="36" borderId="102" xfId="132" quotePrefix="1" applyFont="1" applyFill="1" applyBorder="1" applyAlignment="1">
      <alignment horizontal="center"/>
    </xf>
    <xf numFmtId="0" fontId="37" fillId="36" borderId="103" xfId="132" applyFont="1" applyFill="1" applyBorder="1" applyAlignment="1">
      <alignment horizontal="center"/>
    </xf>
    <xf numFmtId="0" fontId="37" fillId="36" borderId="104" xfId="132" applyFont="1" applyFill="1" applyBorder="1" applyAlignment="1">
      <alignment horizontal="center"/>
    </xf>
    <xf numFmtId="0" fontId="37" fillId="36" borderId="102" xfId="132" applyFont="1" applyFill="1" applyBorder="1" applyAlignment="1">
      <alignment horizontal="center"/>
    </xf>
    <xf numFmtId="0" fontId="37" fillId="0" borderId="0" xfId="132" quotePrefix="1" applyFont="1" applyAlignment="1">
      <alignment horizontal="left" wrapText="1"/>
    </xf>
    <xf numFmtId="0" fontId="38" fillId="0" borderId="76" xfId="132" applyFont="1" applyBorder="1" applyAlignment="1">
      <alignment horizontal="center"/>
    </xf>
    <xf numFmtId="0" fontId="38" fillId="0" borderId="101" xfId="132" applyFont="1" applyBorder="1" applyAlignment="1">
      <alignment horizontal="center"/>
    </xf>
    <xf numFmtId="0" fontId="38" fillId="0" borderId="77" xfId="132" applyFont="1" applyBorder="1" applyAlignment="1">
      <alignment horizontal="center"/>
    </xf>
    <xf numFmtId="0" fontId="0" fillId="0" borderId="0" xfId="31344" applyFont="1" applyAlignment="1">
      <alignment wrapText="1"/>
    </xf>
    <xf numFmtId="0" fontId="60" fillId="0" borderId="0" xfId="31343" applyAlignment="1">
      <alignment wrapText="1"/>
    </xf>
    <xf numFmtId="0" fontId="114" fillId="0" borderId="0" xfId="31305" quotePrefix="1" applyAlignment="1">
      <alignment horizontal="left" vertical="top" wrapText="1"/>
    </xf>
    <xf numFmtId="0" fontId="0" fillId="0" borderId="0" xfId="0" applyAlignment="1">
      <alignment horizontal="left" vertical="top" wrapText="1"/>
    </xf>
    <xf numFmtId="0" fontId="114" fillId="0" borderId="0" xfId="0" quotePrefix="1" applyFont="1" applyAlignment="1">
      <alignment horizontal="left" wrapText="1"/>
    </xf>
    <xf numFmtId="0" fontId="38" fillId="0" borderId="39" xfId="132" applyFont="1" applyBorder="1" applyAlignment="1">
      <alignment horizontal="center"/>
    </xf>
    <xf numFmtId="0" fontId="114" fillId="0" borderId="50" xfId="132" applyBorder="1" applyAlignment="1">
      <alignment horizontal="center"/>
    </xf>
    <xf numFmtId="15" fontId="38" fillId="0" borderId="56" xfId="528" applyNumberFormat="1" applyFont="1" applyBorder="1" applyAlignment="1">
      <alignment horizontal="center"/>
    </xf>
    <xf numFmtId="0" fontId="38" fillId="0" borderId="51" xfId="528" applyFont="1" applyBorder="1" applyAlignment="1">
      <alignment horizontal="center"/>
    </xf>
    <xf numFmtId="0" fontId="38" fillId="0" borderId="52" xfId="528" applyFont="1" applyBorder="1" applyAlignment="1">
      <alignment horizontal="center"/>
    </xf>
    <xf numFmtId="0" fontId="37" fillId="0" borderId="102" xfId="132" quotePrefix="1" applyFont="1" applyBorder="1" applyAlignment="1">
      <alignment horizontal="center"/>
    </xf>
    <xf numFmtId="0" fontId="37" fillId="0" borderId="103" xfId="132" applyFont="1" applyBorder="1" applyAlignment="1">
      <alignment horizontal="center"/>
    </xf>
    <xf numFmtId="0" fontId="37" fillId="0" borderId="104" xfId="132" applyFont="1" applyBorder="1" applyAlignment="1">
      <alignment horizontal="center"/>
    </xf>
    <xf numFmtId="0" fontId="37" fillId="0" borderId="102" xfId="132" applyFont="1" applyBorder="1" applyAlignment="1">
      <alignment horizontal="center"/>
    </xf>
    <xf numFmtId="49" fontId="0" fillId="0" borderId="0" xfId="132" applyNumberFormat="1" applyFont="1" applyAlignment="1">
      <alignment horizontal="center"/>
    </xf>
    <xf numFmtId="0" fontId="38" fillId="0" borderId="88" xfId="132" applyFont="1" applyBorder="1" applyAlignment="1">
      <alignment horizontal="center"/>
    </xf>
    <xf numFmtId="0" fontId="38" fillId="0" borderId="49" xfId="132" applyFont="1" applyBorder="1" applyAlignment="1">
      <alignment horizontal="center"/>
    </xf>
    <xf numFmtId="0" fontId="37" fillId="36" borderId="87" xfId="132" applyFont="1" applyFill="1" applyBorder="1" applyAlignment="1">
      <alignment horizontal="left"/>
    </xf>
    <xf numFmtId="0" fontId="37" fillId="36" borderId="48" xfId="132" applyFont="1" applyFill="1" applyBorder="1" applyAlignment="1">
      <alignment horizontal="left"/>
    </xf>
    <xf numFmtId="0" fontId="0" fillId="0" borderId="0" xfId="0" applyAlignment="1">
      <alignment wrapText="1"/>
    </xf>
    <xf numFmtId="0" fontId="0" fillId="0" borderId="0" xfId="0" applyAlignment="1"/>
    <xf numFmtId="0" fontId="37" fillId="37" borderId="49" xfId="528" applyFont="1" applyFill="1" applyBorder="1" applyAlignment="1">
      <alignment horizontal="center" wrapText="1"/>
    </xf>
    <xf numFmtId="0" fontId="37" fillId="37" borderId="88" xfId="528" applyFont="1" applyFill="1" applyBorder="1" applyAlignment="1">
      <alignment horizontal="center" wrapText="1"/>
    </xf>
    <xf numFmtId="0" fontId="38" fillId="0" borderId="0" xfId="0" applyFont="1" applyAlignment="1">
      <alignment horizontal="center"/>
    </xf>
    <xf numFmtId="0" fontId="38" fillId="36" borderId="116" xfId="528" applyFont="1" applyFill="1" applyBorder="1" applyAlignment="1">
      <alignment horizontal="center"/>
    </xf>
    <xf numFmtId="0" fontId="38" fillId="36" borderId="147" xfId="528" applyFont="1" applyFill="1" applyBorder="1" applyAlignment="1">
      <alignment horizontal="center"/>
    </xf>
    <xf numFmtId="0" fontId="37" fillId="36" borderId="85" xfId="528" applyFont="1" applyFill="1" applyBorder="1" applyAlignment="1">
      <alignment horizontal="center"/>
    </xf>
    <xf numFmtId="0" fontId="113" fillId="0" borderId="0" xfId="0" applyFont="1" applyAlignment="1">
      <alignment wrapText="1"/>
    </xf>
    <xf numFmtId="0" fontId="37" fillId="0" borderId="0" xfId="0" applyFont="1" applyAlignment="1">
      <alignment horizontal="center"/>
    </xf>
    <xf numFmtId="0" fontId="37" fillId="0" borderId="0" xfId="132" applyFont="1" applyAlignment="1">
      <alignment horizontal="center"/>
    </xf>
    <xf numFmtId="0" fontId="38" fillId="36" borderId="103" xfId="0" applyFont="1" applyFill="1" applyBorder="1" applyAlignment="1">
      <alignment horizontal="center" wrapText="1"/>
    </xf>
    <xf numFmtId="0" fontId="38" fillId="36" borderId="104" xfId="0" applyFont="1" applyFill="1" applyBorder="1" applyAlignment="1">
      <alignment horizontal="center" wrapText="1"/>
    </xf>
    <xf numFmtId="0" fontId="37" fillId="36" borderId="8" xfId="0" applyFont="1" applyFill="1" applyBorder="1" applyAlignment="1">
      <alignment horizontal="center"/>
    </xf>
    <xf numFmtId="0" fontId="37" fillId="36" borderId="60" xfId="0" applyFont="1" applyFill="1" applyBorder="1" applyAlignment="1">
      <alignment horizontal="center"/>
    </xf>
    <xf numFmtId="0" fontId="75" fillId="0" borderId="0" xfId="0" applyFont="1" applyAlignment="1">
      <alignment horizontal="center" wrapText="1"/>
    </xf>
    <xf numFmtId="49" fontId="37" fillId="0" borderId="0" xfId="132" quotePrefix="1" applyNumberFormat="1" applyFont="1" applyAlignment="1">
      <alignment horizontal="center"/>
    </xf>
    <xf numFmtId="0" fontId="37" fillId="0" borderId="89" xfId="132" quotePrefix="1" applyFont="1" applyBorder="1" applyAlignment="1">
      <alignment horizontal="center" vertical="center"/>
    </xf>
    <xf numFmtId="0" fontId="37" fillId="0" borderId="90" xfId="132" quotePrefix="1" applyFont="1" applyBorder="1" applyAlignment="1">
      <alignment horizontal="center" vertical="center"/>
    </xf>
    <xf numFmtId="0" fontId="37" fillId="0" borderId="105" xfId="132" quotePrefix="1" applyFont="1" applyBorder="1" applyAlignment="1">
      <alignment horizontal="center" vertical="center"/>
    </xf>
    <xf numFmtId="0" fontId="74" fillId="0" borderId="0" xfId="0" applyFont="1" applyAlignment="1">
      <alignment horizontal="left" vertical="center" wrapText="1"/>
    </xf>
    <xf numFmtId="0" fontId="0" fillId="0" borderId="0" xfId="0" applyAlignment="1">
      <alignment horizontal="left"/>
    </xf>
    <xf numFmtId="0" fontId="38" fillId="0" borderId="0" xfId="0" applyFont="1" applyAlignment="1">
      <alignment horizontal="center" wrapText="1"/>
    </xf>
    <xf numFmtId="0" fontId="74" fillId="0" borderId="0" xfId="0" applyFont="1" applyAlignment="1">
      <alignment vertical="center" wrapText="1"/>
    </xf>
    <xf numFmtId="0" fontId="38" fillId="42" borderId="113" xfId="0" applyFont="1" applyFill="1" applyBorder="1" applyAlignment="1">
      <alignment horizontal="center"/>
    </xf>
    <xf numFmtId="0" fontId="38" fillId="42" borderId="103" xfId="0" applyFont="1" applyFill="1" applyBorder="1" applyAlignment="1">
      <alignment horizontal="center"/>
    </xf>
    <xf numFmtId="0" fontId="38" fillId="42" borderId="104" xfId="0" applyFont="1" applyFill="1" applyBorder="1" applyAlignment="1">
      <alignment horizontal="center"/>
    </xf>
    <xf numFmtId="0" fontId="37" fillId="42" borderId="36" xfId="0" applyFont="1" applyFill="1" applyBorder="1" applyAlignment="1">
      <alignment horizontal="center"/>
    </xf>
    <xf numFmtId="0" fontId="37" fillId="42" borderId="8" xfId="0" applyFont="1" applyFill="1" applyBorder="1" applyAlignment="1">
      <alignment horizontal="center"/>
    </xf>
    <xf numFmtId="0" fontId="37" fillId="42" borderId="60" xfId="0" applyFont="1" applyFill="1" applyBorder="1" applyAlignment="1">
      <alignment horizontal="center"/>
    </xf>
    <xf numFmtId="0" fontId="0" fillId="0" borderId="0" xfId="0" applyAlignment="1">
      <alignment vertical="top" wrapText="1"/>
    </xf>
    <xf numFmtId="0" fontId="0" fillId="0" borderId="0" xfId="0" quotePrefix="1" applyAlignment="1">
      <alignment horizontal="left" vertical="top" wrapText="1"/>
    </xf>
    <xf numFmtId="0" fontId="0" fillId="0" borderId="0" xfId="146" applyFont="1" applyAlignment="1">
      <alignment wrapText="1"/>
    </xf>
    <xf numFmtId="0" fontId="0" fillId="0" borderId="0" xfId="146" applyFont="1" applyAlignment="1">
      <alignment horizontal="left" wrapText="1"/>
    </xf>
    <xf numFmtId="0" fontId="0" fillId="42" borderId="87" xfId="0" applyFill="1" applyBorder="1" applyAlignment="1">
      <alignment horizontal="center"/>
    </xf>
    <xf numFmtId="0" fontId="0" fillId="42" borderId="108" xfId="0" applyFill="1" applyBorder="1" applyAlignment="1">
      <alignment horizontal="center"/>
    </xf>
    <xf numFmtId="0" fontId="0" fillId="42" borderId="48" xfId="0" applyFill="1" applyBorder="1" applyAlignment="1">
      <alignment horizontal="center"/>
    </xf>
    <xf numFmtId="0" fontId="37" fillId="42" borderId="100" xfId="0" applyFont="1" applyFill="1" applyBorder="1" applyAlignment="1"/>
    <xf numFmtId="0" fontId="37" fillId="42" borderId="31" xfId="0" applyFont="1" applyFill="1" applyBorder="1" applyAlignment="1"/>
    <xf numFmtId="0" fontId="37" fillId="42" borderId="61" xfId="0" applyFont="1" applyFill="1" applyBorder="1" applyAlignment="1"/>
    <xf numFmtId="0" fontId="37" fillId="42" borderId="100" xfId="0" applyFont="1" applyFill="1" applyBorder="1" applyAlignment="1">
      <alignment horizontal="center" wrapText="1"/>
    </xf>
    <xf numFmtId="0" fontId="37" fillId="42" borderId="31" xfId="0" applyFont="1" applyFill="1" applyBorder="1" applyAlignment="1">
      <alignment horizontal="center" wrapText="1"/>
    </xf>
    <xf numFmtId="0" fontId="37" fillId="42" borderId="61" xfId="0" applyFont="1" applyFill="1" applyBorder="1" applyAlignment="1">
      <alignment horizontal="center" wrapText="1"/>
    </xf>
    <xf numFmtId="0" fontId="0" fillId="42" borderId="32" xfId="0" applyFill="1" applyBorder="1" applyAlignment="1">
      <alignment horizontal="center"/>
    </xf>
    <xf numFmtId="0" fontId="38" fillId="42" borderId="88" xfId="0" applyFont="1" applyFill="1" applyBorder="1" applyAlignment="1">
      <alignment horizontal="center"/>
    </xf>
    <xf numFmtId="0" fontId="38" fillId="42" borderId="49" xfId="0" applyFont="1" applyFill="1" applyBorder="1" applyAlignment="1">
      <alignment horizontal="center"/>
    </xf>
    <xf numFmtId="0" fontId="38" fillId="42" borderId="86" xfId="0" applyFont="1" applyFill="1" applyBorder="1" applyAlignment="1">
      <alignment horizontal="center"/>
    </xf>
    <xf numFmtId="0" fontId="37" fillId="42" borderId="102" xfId="0" applyFont="1" applyFill="1" applyBorder="1" applyAlignment="1">
      <alignment horizontal="center"/>
    </xf>
    <xf numFmtId="0" fontId="37" fillId="42" borderId="103" xfId="0" applyFont="1" applyFill="1" applyBorder="1" applyAlignment="1">
      <alignment horizontal="center"/>
    </xf>
    <xf numFmtId="0" fontId="37" fillId="42" borderId="104" xfId="0" applyFont="1" applyFill="1" applyBorder="1" applyAlignment="1">
      <alignment horizontal="center"/>
    </xf>
    <xf numFmtId="0" fontId="75" fillId="0" borderId="0" xfId="0" applyFont="1" applyAlignment="1">
      <alignment horizontal="left" wrapText="1"/>
    </xf>
    <xf numFmtId="0" fontId="38" fillId="0" borderId="76" xfId="0" applyFont="1" applyBorder="1" applyAlignment="1">
      <alignment horizontal="center" wrapText="1"/>
    </xf>
    <xf numFmtId="0" fontId="38" fillId="0" borderId="77" xfId="0" applyFont="1" applyBorder="1" applyAlignment="1">
      <alignment horizontal="center" wrapText="1"/>
    </xf>
    <xf numFmtId="0" fontId="38" fillId="0" borderId="76" xfId="0" applyFont="1" applyBorder="1" applyAlignment="1">
      <alignment horizontal="center"/>
    </xf>
    <xf numFmtId="0" fontId="38" fillId="0" borderId="77" xfId="0" applyFont="1" applyBorder="1" applyAlignment="1">
      <alignment horizontal="center"/>
    </xf>
    <xf numFmtId="49" fontId="38" fillId="0" borderId="0" xfId="0" applyNumberFormat="1" applyFont="1" applyAlignment="1">
      <alignment horizontal="center"/>
    </xf>
    <xf numFmtId="0" fontId="0" fillId="0" borderId="0" xfId="0" applyAlignment="1">
      <alignment horizontal="center"/>
    </xf>
    <xf numFmtId="0" fontId="37" fillId="0" borderId="74" xfId="0" applyFont="1" applyBorder="1" applyAlignment="1">
      <alignment horizontal="center" wrapText="1"/>
    </xf>
    <xf numFmtId="0" fontId="37" fillId="0" borderId="66" xfId="0" applyFont="1" applyBorder="1" applyAlignment="1">
      <alignment horizontal="center" wrapText="1"/>
    </xf>
    <xf numFmtId="0" fontId="37" fillId="0" borderId="42" xfId="0" applyFont="1" applyBorder="1" applyAlignment="1">
      <alignment horizontal="center" wrapText="1"/>
    </xf>
    <xf numFmtId="0" fontId="37" fillId="0" borderId="74" xfId="0" applyFont="1" applyBorder="1" applyAlignment="1">
      <alignment horizontal="center"/>
    </xf>
    <xf numFmtId="0" fontId="0" fillId="0" borderId="66" xfId="0" applyBorder="1" applyAlignment="1">
      <alignment horizontal="center"/>
    </xf>
    <xf numFmtId="0" fontId="0" fillId="0" borderId="42" xfId="0" applyBorder="1" applyAlignment="1">
      <alignment horizontal="center"/>
    </xf>
    <xf numFmtId="49" fontId="37" fillId="0" borderId="74" xfId="0" applyNumberFormat="1" applyFont="1" applyBorder="1" applyAlignment="1">
      <alignment horizontal="center"/>
    </xf>
    <xf numFmtId="0" fontId="37" fillId="36" borderId="46" xfId="0" applyFont="1" applyFill="1" applyBorder="1" applyAlignment="1">
      <alignment horizontal="center"/>
    </xf>
    <xf numFmtId="0" fontId="37" fillId="36" borderId="47" xfId="0" applyFont="1" applyFill="1" applyBorder="1" applyAlignment="1">
      <alignment horizontal="center"/>
    </xf>
    <xf numFmtId="49" fontId="37" fillId="0" borderId="89" xfId="0" applyNumberFormat="1" applyFont="1" applyBorder="1" applyAlignment="1">
      <alignment horizontal="center"/>
    </xf>
    <xf numFmtId="49" fontId="37" fillId="0" borderId="90" xfId="0" applyNumberFormat="1" applyFont="1" applyBorder="1" applyAlignment="1">
      <alignment horizontal="center"/>
    </xf>
    <xf numFmtId="49" fontId="37" fillId="0" borderId="105" xfId="0" applyNumberFormat="1" applyFont="1" applyBorder="1" applyAlignment="1">
      <alignment horizontal="center"/>
    </xf>
    <xf numFmtId="49" fontId="37" fillId="0" borderId="53" xfId="0" applyNumberFormat="1" applyFont="1" applyBorder="1" applyAlignment="1">
      <alignment horizontal="center"/>
    </xf>
    <xf numFmtId="49" fontId="37" fillId="0" borderId="5" xfId="0" applyNumberFormat="1" applyFont="1" applyBorder="1" applyAlignment="1">
      <alignment horizontal="center"/>
    </xf>
    <xf numFmtId="49" fontId="37" fillId="0" borderId="36" xfId="0" applyNumberFormat="1" applyFont="1" applyBorder="1" applyAlignment="1">
      <alignment horizontal="center"/>
    </xf>
    <xf numFmtId="3" fontId="37" fillId="36" borderId="115" xfId="4" applyNumberFormat="1" applyFont="1" applyFill="1" applyBorder="1" applyAlignment="1">
      <alignment horizontal="center"/>
    </xf>
    <xf numFmtId="3" fontId="37" fillId="36" borderId="101" xfId="4" applyNumberFormat="1" applyFont="1" applyFill="1" applyBorder="1" applyAlignment="1">
      <alignment horizontal="center"/>
    </xf>
    <xf numFmtId="3" fontId="37" fillId="36" borderId="107" xfId="4" applyNumberFormat="1" applyFont="1" applyFill="1" applyBorder="1" applyAlignment="1">
      <alignment horizontal="center"/>
    </xf>
    <xf numFmtId="0" fontId="0" fillId="0" borderId="0" xfId="127" applyFont="1" applyAlignment="1">
      <alignment wrapText="1"/>
    </xf>
    <xf numFmtId="0" fontId="0" fillId="0" borderId="0" xfId="127" applyFont="1" applyAlignment="1">
      <alignment horizontal="left"/>
    </xf>
    <xf numFmtId="0" fontId="0" fillId="0" borderId="0" xfId="127" applyFont="1" applyAlignment="1">
      <alignment horizontal="left" wrapText="1"/>
    </xf>
    <xf numFmtId="49" fontId="38" fillId="0" borderId="53" xfId="0" applyNumberFormat="1" applyFont="1" applyBorder="1" applyAlignment="1">
      <alignment horizontal="center"/>
    </xf>
    <xf numFmtId="49" fontId="38" fillId="0" borderId="5" xfId="0" applyNumberFormat="1" applyFont="1" applyBorder="1" applyAlignment="1">
      <alignment horizontal="center"/>
    </xf>
    <xf numFmtId="49" fontId="38" fillId="0" borderId="36" xfId="0" applyNumberFormat="1" applyFont="1" applyBorder="1" applyAlignment="1">
      <alignment horizontal="center"/>
    </xf>
    <xf numFmtId="0" fontId="37" fillId="36" borderId="8" xfId="0" applyFont="1" applyFill="1" applyBorder="1" applyAlignment="1">
      <alignment horizontal="center" wrapText="1"/>
    </xf>
    <xf numFmtId="0" fontId="37"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7" fillId="36" borderId="29" xfId="0" applyFont="1" applyFill="1" applyBorder="1" applyAlignment="1">
      <alignment horizontal="center"/>
    </xf>
    <xf numFmtId="0" fontId="37" fillId="36" borderId="29" xfId="0" applyFont="1" applyFill="1" applyBorder="1" applyAlignment="1"/>
    <xf numFmtId="0" fontId="0" fillId="0" borderId="74"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7" fillId="36" borderId="53" xfId="0" applyFont="1" applyFill="1" applyBorder="1" applyAlignment="1">
      <alignment horizontal="center" wrapText="1"/>
    </xf>
    <xf numFmtId="0" fontId="37" fillId="36" borderId="5" xfId="0" applyFont="1" applyFill="1" applyBorder="1" applyAlignment="1">
      <alignment horizontal="center" wrapText="1"/>
    </xf>
    <xf numFmtId="0" fontId="37" fillId="36" borderId="36" xfId="0" applyFont="1" applyFill="1" applyBorder="1" applyAlignment="1">
      <alignment horizontal="center" wrapText="1"/>
    </xf>
    <xf numFmtId="49" fontId="0" fillId="0" borderId="0" xfId="0" applyNumberFormat="1" applyAlignment="1">
      <alignment horizontal="center"/>
    </xf>
    <xf numFmtId="0" fontId="37" fillId="36" borderId="26" xfId="0" applyFont="1" applyFill="1" applyBorder="1" applyAlignment="1">
      <alignment horizontal="center" wrapText="1"/>
    </xf>
    <xf numFmtId="0" fontId="37" fillId="36" borderId="66" xfId="0" applyFont="1" applyFill="1" applyBorder="1" applyAlignment="1">
      <alignment horizontal="center" wrapText="1"/>
    </xf>
    <xf numFmtId="0" fontId="37" fillId="36" borderId="29" xfId="0" applyFont="1" applyFill="1" applyBorder="1" applyAlignment="1">
      <alignment horizontal="center" wrapText="1"/>
    </xf>
    <xf numFmtId="0" fontId="37"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49" fontId="37" fillId="0" borderId="0" xfId="0" applyNumberFormat="1" applyFont="1" applyAlignment="1">
      <alignment horizontal="center"/>
    </xf>
    <xf numFmtId="0" fontId="37" fillId="36" borderId="102" xfId="0" quotePrefix="1" applyFont="1" applyFill="1" applyBorder="1" applyAlignment="1">
      <alignment horizontal="center"/>
    </xf>
    <xf numFmtId="0" fontId="37" fillId="36" borderId="103" xfId="0" applyFont="1" applyFill="1" applyBorder="1" applyAlignment="1">
      <alignment horizontal="center"/>
    </xf>
    <xf numFmtId="0" fontId="37" fillId="36" borderId="104" xfId="0" applyFont="1" applyFill="1" applyBorder="1" applyAlignment="1">
      <alignment horizontal="center"/>
    </xf>
    <xf numFmtId="0" fontId="37" fillId="36" borderId="102" xfId="0" applyFont="1" applyFill="1" applyBorder="1" applyAlignment="1">
      <alignment horizontal="center"/>
    </xf>
    <xf numFmtId="0" fontId="37" fillId="36" borderId="89" xfId="0" applyFont="1" applyFill="1" applyBorder="1" applyAlignment="1">
      <alignment horizontal="center"/>
    </xf>
    <xf numFmtId="0" fontId="37" fillId="36" borderId="90" xfId="0" applyFont="1" applyFill="1" applyBorder="1" applyAlignment="1">
      <alignment horizontal="center"/>
    </xf>
    <xf numFmtId="0" fontId="37" fillId="36" borderId="105" xfId="0" applyFont="1" applyFill="1" applyBorder="1" applyAlignment="1">
      <alignment horizontal="center"/>
    </xf>
    <xf numFmtId="0" fontId="74" fillId="0" borderId="0" xfId="0" quotePrefix="1" applyFont="1" applyAlignment="1">
      <alignment horizontal="left" wrapText="1"/>
    </xf>
    <xf numFmtId="0" fontId="74" fillId="0" borderId="0" xfId="0" applyFont="1" applyAlignment="1">
      <alignment horizontal="left" wrapText="1"/>
    </xf>
    <xf numFmtId="0" fontId="37" fillId="36" borderId="89" xfId="132" applyFont="1" applyFill="1" applyBorder="1" applyAlignment="1">
      <alignment horizontal="center"/>
    </xf>
    <xf numFmtId="0" fontId="37" fillId="36" borderId="90" xfId="132" applyFont="1" applyFill="1" applyBorder="1" applyAlignment="1">
      <alignment horizontal="center"/>
    </xf>
    <xf numFmtId="0" fontId="37" fillId="36" borderId="105" xfId="132" applyFont="1" applyFill="1" applyBorder="1" applyAlignment="1">
      <alignment horizontal="center"/>
    </xf>
    <xf numFmtId="0" fontId="38" fillId="0" borderId="0" xfId="0" applyFont="1" applyAlignment="1">
      <alignment horizontal="center" vertical="center" wrapText="1"/>
    </xf>
    <xf numFmtId="0" fontId="38" fillId="0" borderId="0" xfId="0" applyFont="1" applyAlignment="1">
      <alignment horizontal="center" vertical="center"/>
    </xf>
    <xf numFmtId="17" fontId="38" fillId="0" borderId="0" xfId="0" quotePrefix="1" applyNumberFormat="1" applyFont="1" applyAlignment="1">
      <alignment horizontal="center" vertical="center"/>
    </xf>
    <xf numFmtId="0" fontId="128" fillId="0" borderId="0" xfId="0" applyFont="1" applyAlignment="1">
      <alignment horizontal="left" wrapText="1"/>
    </xf>
    <xf numFmtId="0" fontId="125" fillId="0" borderId="0" xfId="0" applyFont="1" applyAlignment="1"/>
    <xf numFmtId="0" fontId="125" fillId="0" borderId="0" xfId="0" applyFont="1" applyAlignment="1">
      <alignment horizontal="left" wrapText="1"/>
    </xf>
    <xf numFmtId="17" fontId="38" fillId="0" borderId="0" xfId="0" quotePrefix="1" applyNumberFormat="1" applyFont="1" applyAlignment="1">
      <alignment horizontal="center" vertical="center" wrapText="1"/>
    </xf>
    <xf numFmtId="0" fontId="0" fillId="0" borderId="42" xfId="0" applyBorder="1" applyAlignment="1">
      <alignment horizontal="left" vertical="center" wrapText="1"/>
    </xf>
    <xf numFmtId="0" fontId="0" fillId="0" borderId="0" xfId="0" applyAlignment="1">
      <alignment horizontal="left" vertical="center" wrapText="1"/>
    </xf>
    <xf numFmtId="0" fontId="38" fillId="0" borderId="0" xfId="528" applyFont="1" applyAlignment="1">
      <alignment horizontal="center" wrapText="1"/>
    </xf>
    <xf numFmtId="0" fontId="38" fillId="0" borderId="0" xfId="528" quotePrefix="1" applyFont="1" applyAlignment="1">
      <alignment horizontal="center" wrapText="1"/>
    </xf>
    <xf numFmtId="49" fontId="38" fillId="0" borderId="74" xfId="0" quotePrefix="1" applyNumberFormat="1" applyFont="1" applyBorder="1" applyAlignment="1">
      <alignment horizontal="center"/>
    </xf>
    <xf numFmtId="49" fontId="38" fillId="0" borderId="66" xfId="0" applyNumberFormat="1" applyFont="1" applyBorder="1" applyAlignment="1">
      <alignment horizontal="center"/>
    </xf>
    <xf numFmtId="49" fontId="38" fillId="0" borderId="42" xfId="0" applyNumberFormat="1" applyFont="1" applyBorder="1" applyAlignment="1">
      <alignment horizontal="center"/>
    </xf>
    <xf numFmtId="0" fontId="37" fillId="36" borderId="127" xfId="0" quotePrefix="1" applyFont="1" applyFill="1" applyBorder="1" applyAlignment="1">
      <alignment horizontal="center"/>
    </xf>
    <xf numFmtId="0" fontId="37" fillId="36" borderId="118" xfId="0" applyFont="1" applyFill="1" applyBorder="1" applyAlignment="1">
      <alignment horizontal="center"/>
    </xf>
    <xf numFmtId="0" fontId="37" fillId="36" borderId="129" xfId="0" applyFont="1" applyFill="1" applyBorder="1" applyAlignment="1">
      <alignment horizontal="center"/>
    </xf>
    <xf numFmtId="0" fontId="37" fillId="36" borderId="117" xfId="0" applyFont="1" applyFill="1" applyBorder="1" applyAlignment="1">
      <alignment horizontal="center"/>
    </xf>
    <xf numFmtId="0" fontId="37" fillId="36" borderId="119" xfId="0" applyFont="1" applyFill="1" applyBorder="1" applyAlignment="1">
      <alignment horizontal="center"/>
    </xf>
    <xf numFmtId="0" fontId="37" fillId="36" borderId="127" xfId="0" applyFont="1" applyFill="1" applyBorder="1" applyAlignment="1">
      <alignment horizontal="center"/>
    </xf>
    <xf numFmtId="0" fontId="0" fillId="0" borderId="0" xfId="0" quotePrefix="1" applyAlignment="1">
      <alignment horizontal="left"/>
    </xf>
    <xf numFmtId="0" fontId="0" fillId="0" borderId="0" xfId="31305" quotePrefix="1" applyFont="1" applyAlignment="1">
      <alignment horizontal="left" vertical="top" wrapText="1"/>
    </xf>
    <xf numFmtId="0" fontId="0" fillId="0" borderId="0" xfId="31305" quotePrefix="1" applyFont="1" applyAlignment="1">
      <alignment horizontal="left" wrapText="1"/>
    </xf>
    <xf numFmtId="0" fontId="77" fillId="0" borderId="0" xfId="127" applyFont="1" applyAlignment="1"/>
    <xf numFmtId="0" fontId="37" fillId="36" borderId="87" xfId="0" applyFont="1" applyFill="1" applyBorder="1" applyAlignment="1">
      <alignment horizontal="center" vertical="center" wrapText="1"/>
    </xf>
    <xf numFmtId="0" fontId="37" fillId="36" borderId="108" xfId="0" applyFont="1" applyFill="1" applyBorder="1" applyAlignment="1">
      <alignment horizontal="center" vertical="center" wrapText="1"/>
    </xf>
    <xf numFmtId="0" fontId="37" fillId="36" borderId="48" xfId="0" applyFont="1" applyFill="1" applyBorder="1" applyAlignment="1">
      <alignment horizontal="center" vertical="center" wrapText="1"/>
    </xf>
    <xf numFmtId="0" fontId="37" fillId="36" borderId="103" xfId="127" applyFont="1" applyFill="1" applyBorder="1" applyAlignment="1">
      <alignment horizontal="center" vertical="center" wrapText="1"/>
    </xf>
    <xf numFmtId="0" fontId="37" fillId="36" borderId="30" xfId="127" applyFont="1" applyFill="1" applyBorder="1" applyAlignment="1">
      <alignment horizontal="center" vertical="center" wrapText="1"/>
    </xf>
    <xf numFmtId="0" fontId="37" fillId="36" borderId="81" xfId="127" applyFont="1" applyFill="1" applyBorder="1" applyAlignment="1">
      <alignment horizontal="center" vertical="center" wrapText="1"/>
    </xf>
    <xf numFmtId="0" fontId="114" fillId="0" borderId="46" xfId="0" applyFont="1" applyBorder="1" applyAlignment="1">
      <alignment horizontal="center" vertical="center" wrapText="1"/>
    </xf>
    <xf numFmtId="0" fontId="75" fillId="0" borderId="0" xfId="0" applyFont="1" applyAlignment="1"/>
    <xf numFmtId="0" fontId="116" fillId="0" borderId="0" xfId="127" applyFont="1" applyAlignment="1"/>
    <xf numFmtId="0" fontId="37" fillId="36" borderId="90" xfId="127" applyFont="1" applyFill="1" applyBorder="1" applyAlignment="1">
      <alignment horizontal="center" vertical="center" wrapText="1"/>
    </xf>
    <xf numFmtId="0" fontId="37" fillId="36" borderId="40" xfId="127" applyFont="1" applyFill="1" applyBorder="1" applyAlignment="1">
      <alignment horizontal="center" vertical="center" wrapText="1"/>
    </xf>
    <xf numFmtId="0" fontId="37" fillId="36" borderId="104" xfId="127" applyFont="1" applyFill="1" applyBorder="1" applyAlignment="1">
      <alignment horizontal="center" vertical="center" wrapText="1"/>
    </xf>
    <xf numFmtId="0" fontId="37" fillId="36" borderId="54" xfId="127" applyFont="1" applyFill="1" applyBorder="1" applyAlignment="1">
      <alignment horizontal="center" vertical="center" wrapText="1"/>
    </xf>
    <xf numFmtId="0" fontId="37" fillId="36" borderId="102" xfId="127" applyFont="1" applyFill="1" applyBorder="1" applyAlignment="1">
      <alignment horizontal="center" vertical="center" wrapText="1"/>
    </xf>
    <xf numFmtId="0" fontId="37" fillId="36" borderId="62" xfId="127" applyFont="1" applyFill="1" applyBorder="1" applyAlignment="1">
      <alignment horizontal="center" vertical="center" wrapText="1"/>
    </xf>
    <xf numFmtId="0" fontId="38" fillId="0" borderId="0" xfId="127" applyFont="1" applyAlignment="1">
      <alignment horizontal="center"/>
    </xf>
    <xf numFmtId="49" fontId="38" fillId="0" borderId="0" xfId="127" applyNumberFormat="1" applyFont="1" applyAlignment="1">
      <alignment horizontal="center"/>
    </xf>
    <xf numFmtId="0" fontId="37" fillId="36" borderId="85" xfId="0" applyFont="1" applyFill="1" applyBorder="1" applyAlignment="1">
      <alignment horizontal="center" vertical="center" wrapText="1"/>
    </xf>
    <xf numFmtId="0" fontId="37" fillId="36" borderId="67" xfId="0" applyFont="1" applyFill="1" applyBorder="1" applyAlignment="1">
      <alignment horizontal="center" vertical="center" wrapText="1"/>
    </xf>
    <xf numFmtId="0" fontId="37" fillId="36" borderId="45" xfId="0" applyFont="1" applyFill="1" applyBorder="1" applyAlignment="1">
      <alignment horizontal="center" vertical="center" wrapText="1"/>
    </xf>
    <xf numFmtId="0" fontId="37" fillId="36" borderId="100" xfId="127" applyFont="1" applyFill="1" applyBorder="1" applyAlignment="1">
      <alignment horizontal="center" vertical="center"/>
    </xf>
    <xf numFmtId="0" fontId="37" fillId="36" borderId="31" xfId="127" applyFont="1" applyFill="1" applyBorder="1" applyAlignment="1">
      <alignment horizontal="center" vertical="center"/>
    </xf>
    <xf numFmtId="0" fontId="37" fillId="36" borderId="61" xfId="127" applyFont="1" applyFill="1" applyBorder="1" applyAlignment="1">
      <alignment horizontal="center" vertical="center"/>
    </xf>
    <xf numFmtId="0" fontId="37" fillId="36" borderId="76" xfId="127" applyFont="1" applyFill="1" applyBorder="1" applyAlignment="1">
      <alignment horizontal="center" vertical="center" wrapText="1"/>
    </xf>
    <xf numFmtId="0" fontId="37" fillId="36" borderId="101" xfId="127" applyFont="1" applyFill="1" applyBorder="1" applyAlignment="1">
      <alignment horizontal="center" vertical="center" wrapText="1"/>
    </xf>
    <xf numFmtId="0" fontId="37" fillId="36" borderId="77" xfId="127" applyFont="1" applyFill="1" applyBorder="1" applyAlignment="1">
      <alignment horizontal="center" vertical="center" wrapText="1"/>
    </xf>
    <xf numFmtId="0" fontId="37" fillId="36" borderId="78" xfId="127" applyFont="1" applyFill="1" applyBorder="1" applyAlignment="1">
      <alignment horizontal="center" vertical="center" wrapText="1"/>
    </xf>
    <xf numFmtId="0" fontId="37" fillId="36" borderId="79" xfId="127" applyFont="1" applyFill="1" applyBorder="1" applyAlignment="1">
      <alignment horizontal="center" vertical="center" wrapText="1"/>
    </xf>
    <xf numFmtId="0" fontId="37" fillId="36" borderId="80" xfId="127" applyFont="1" applyFill="1" applyBorder="1" applyAlignment="1">
      <alignment horizontal="center" vertical="center" wrapText="1"/>
    </xf>
    <xf numFmtId="0" fontId="37" fillId="36" borderId="88" xfId="127" applyFont="1" applyFill="1" applyBorder="1" applyAlignment="1">
      <alignment horizontal="center" vertical="center" wrapText="1"/>
    </xf>
    <xf numFmtId="0" fontId="37" fillId="36" borderId="49" xfId="127" applyFont="1" applyFill="1" applyBorder="1" applyAlignment="1">
      <alignment horizontal="center" vertical="center" wrapText="1"/>
    </xf>
    <xf numFmtId="0" fontId="37" fillId="36" borderId="78" xfId="31323" applyFont="1" applyFill="1" applyBorder="1" applyAlignment="1">
      <alignment horizontal="center" vertical="center" wrapText="1"/>
    </xf>
    <xf numFmtId="0" fontId="37" fillId="36" borderId="115" xfId="31323" applyFont="1" applyFill="1" applyBorder="1" applyAlignment="1">
      <alignment horizontal="center" vertical="center" wrapText="1"/>
    </xf>
    <xf numFmtId="0" fontId="37" fillId="36" borderId="85" xfId="127" applyFont="1" applyFill="1" applyBorder="1" applyAlignment="1">
      <alignment horizontal="center" vertical="center" wrapText="1"/>
    </xf>
    <xf numFmtId="0" fontId="37" fillId="36" borderId="67" xfId="127" applyFont="1" applyFill="1" applyBorder="1" applyAlignment="1">
      <alignment horizontal="center" vertical="center" wrapText="1"/>
    </xf>
    <xf numFmtId="0" fontId="37" fillId="36" borderId="45" xfId="127" applyFont="1" applyFill="1" applyBorder="1" applyAlignment="1">
      <alignment horizontal="center" vertical="center" wrapText="1"/>
    </xf>
    <xf numFmtId="0" fontId="37" fillId="36" borderId="66" xfId="127" applyFont="1" applyFill="1" applyBorder="1" applyAlignment="1">
      <alignment horizontal="center" vertical="center" wrapText="1"/>
    </xf>
    <xf numFmtId="0" fontId="37" fillId="36" borderId="46" xfId="127" applyFont="1" applyFill="1" applyBorder="1" applyAlignment="1">
      <alignment horizontal="center" vertical="center" wrapText="1"/>
    </xf>
    <xf numFmtId="0" fontId="37" fillId="36" borderId="84" xfId="127" applyFont="1" applyFill="1" applyBorder="1" applyAlignment="1">
      <alignment horizontal="center" vertical="center" wrapText="1"/>
    </xf>
    <xf numFmtId="0" fontId="37" fillId="36" borderId="68" xfId="127" applyFont="1" applyFill="1" applyBorder="1" applyAlignment="1">
      <alignment horizontal="center" vertical="center" wrapText="1"/>
    </xf>
    <xf numFmtId="0" fontId="37" fillId="36" borderId="47" xfId="127" applyFont="1" applyFill="1" applyBorder="1" applyAlignment="1">
      <alignment horizontal="center" vertical="center" wrapText="1"/>
    </xf>
    <xf numFmtId="0" fontId="37" fillId="36" borderId="86" xfId="127" applyFont="1" applyFill="1" applyBorder="1" applyAlignment="1">
      <alignment horizontal="center" vertical="center" wrapText="1"/>
    </xf>
    <xf numFmtId="0" fontId="37" fillId="36" borderId="51" xfId="127" applyFont="1" applyFill="1" applyBorder="1" applyAlignment="1">
      <alignment horizontal="center" vertical="center" wrapText="1"/>
    </xf>
    <xf numFmtId="49" fontId="38" fillId="0" borderId="51" xfId="127" quotePrefix="1" applyNumberFormat="1" applyFont="1" applyBorder="1" applyAlignment="1">
      <alignment horizontal="center"/>
    </xf>
    <xf numFmtId="0" fontId="37" fillId="36" borderId="84" xfId="0" applyFont="1" applyFill="1" applyBorder="1" applyAlignment="1">
      <alignment horizontal="center" vertical="center" wrapText="1"/>
    </xf>
    <xf numFmtId="0" fontId="37" fillId="36" borderId="68" xfId="0" applyFont="1" applyFill="1" applyBorder="1" applyAlignment="1">
      <alignment horizontal="center" vertical="center" wrapText="1"/>
    </xf>
    <xf numFmtId="0" fontId="37" fillId="36" borderId="47" xfId="0" applyFont="1" applyFill="1" applyBorder="1" applyAlignment="1">
      <alignment horizontal="center" vertical="center" wrapText="1"/>
    </xf>
    <xf numFmtId="0" fontId="37" fillId="36" borderId="81" xfId="0" applyFont="1" applyFill="1" applyBorder="1" applyAlignment="1">
      <alignment horizontal="center" vertical="center" wrapText="1"/>
    </xf>
    <xf numFmtId="0" fontId="37" fillId="36" borderId="66" xfId="0" applyFont="1" applyFill="1" applyBorder="1" applyAlignment="1">
      <alignment horizontal="center" vertical="center" wrapText="1"/>
    </xf>
    <xf numFmtId="0" fontId="37" fillId="36" borderId="46" xfId="0" applyFont="1" applyFill="1" applyBorder="1" applyAlignment="1">
      <alignment horizontal="center" vertical="center" wrapText="1"/>
    </xf>
    <xf numFmtId="0" fontId="78" fillId="0" borderId="0" xfId="128" applyFont="1" applyAlignment="1">
      <alignment horizontal="left" vertical="center" wrapText="1"/>
    </xf>
    <xf numFmtId="0" fontId="114" fillId="0" borderId="0" xfId="128" applyAlignment="1">
      <alignment horizontal="left" vertical="center" wrapText="1"/>
    </xf>
    <xf numFmtId="0" fontId="114" fillId="0" borderId="0" xfId="2807" applyAlignment="1">
      <alignment vertical="center" wrapText="1"/>
    </xf>
    <xf numFmtId="0" fontId="114" fillId="0" borderId="0" xfId="0" applyFont="1" applyAlignment="1">
      <alignment vertical="center" wrapText="1"/>
    </xf>
    <xf numFmtId="0" fontId="37" fillId="0" borderId="0" xfId="0" applyFont="1" applyAlignment="1">
      <alignment wrapText="1"/>
    </xf>
    <xf numFmtId="0" fontId="78" fillId="0" borderId="0" xfId="2807" applyFont="1" applyAlignment="1">
      <alignment horizontal="left" vertical="center" wrapText="1"/>
    </xf>
    <xf numFmtId="0" fontId="114" fillId="0" borderId="0" xfId="2807" applyAlignment="1">
      <alignment horizontal="left" vertical="center" wrapText="1"/>
    </xf>
    <xf numFmtId="0" fontId="38" fillId="0" borderId="85" xfId="127" applyFont="1" applyBorder="1" applyAlignment="1">
      <alignment horizontal="center" wrapText="1"/>
    </xf>
    <xf numFmtId="0" fontId="38" fillId="0" borderId="81" xfId="127" applyFont="1" applyBorder="1" applyAlignment="1">
      <alignment horizontal="center"/>
    </xf>
    <xf numFmtId="0" fontId="38" fillId="0" borderId="99" xfId="127" applyFont="1" applyBorder="1" applyAlignment="1">
      <alignment horizontal="center"/>
    </xf>
    <xf numFmtId="49" fontId="38" fillId="0" borderId="39" xfId="127" applyNumberFormat="1" applyFont="1" applyBorder="1" applyAlignment="1">
      <alignment horizontal="center"/>
    </xf>
    <xf numFmtId="49" fontId="38" fillId="0" borderId="45" xfId="127" quotePrefix="1" applyNumberFormat="1" applyFont="1" applyBorder="1" applyAlignment="1">
      <alignment horizontal="center" wrapText="1"/>
    </xf>
    <xf numFmtId="49" fontId="38" fillId="0" borderId="46" xfId="127" applyNumberFormat="1" applyFont="1" applyBorder="1" applyAlignment="1">
      <alignment horizontal="center"/>
    </xf>
    <xf numFmtId="49" fontId="38" fillId="0" borderId="152" xfId="127" applyNumberFormat="1" applyFont="1" applyBorder="1" applyAlignment="1">
      <alignment horizontal="center"/>
    </xf>
    <xf numFmtId="0" fontId="78" fillId="0" borderId="0" xfId="31342" applyFont="1" applyAlignment="1">
      <alignment horizontal="left" wrapText="1"/>
    </xf>
    <xf numFmtId="0" fontId="114" fillId="0" borderId="0" xfId="31342" applyAlignment="1">
      <alignment horizontal="left" wrapText="1"/>
    </xf>
    <xf numFmtId="0" fontId="38" fillId="0" borderId="84" xfId="127" applyFont="1" applyBorder="1" applyAlignment="1">
      <alignment horizontal="center"/>
    </xf>
    <xf numFmtId="49" fontId="0" fillId="0" borderId="50" xfId="0" applyNumberFormat="1" applyBorder="1" applyAlignment="1">
      <alignment horizontal="center"/>
    </xf>
    <xf numFmtId="49" fontId="38" fillId="0" borderId="47" xfId="127" applyNumberFormat="1" applyFont="1" applyBorder="1" applyAlignment="1">
      <alignment horizontal="center"/>
    </xf>
    <xf numFmtId="0" fontId="0" fillId="0" borderId="42" xfId="127" applyFont="1" applyBorder="1" applyAlignment="1"/>
    <xf numFmtId="0" fontId="0" fillId="0" borderId="0" xfId="127" applyFont="1" applyAlignment="1"/>
    <xf numFmtId="0" fontId="78" fillId="0" borderId="0" xfId="127" applyFont="1" applyAlignment="1"/>
    <xf numFmtId="0" fontId="0" fillId="0" borderId="0" xfId="173" applyFont="1" applyAlignment="1">
      <alignment horizontal="left" vertical="center" wrapText="1"/>
    </xf>
    <xf numFmtId="49" fontId="38" fillId="0" borderId="0" xfId="0" quotePrefix="1" applyNumberFormat="1" applyFont="1" applyAlignment="1">
      <alignment horizontal="center"/>
    </xf>
    <xf numFmtId="0" fontId="37" fillId="36" borderId="100" xfId="0" applyFont="1" applyFill="1" applyBorder="1" applyAlignment="1">
      <alignment horizontal="center" vertical="center" wrapText="1"/>
    </xf>
    <xf numFmtId="0" fontId="37" fillId="36" borderId="71" xfId="0" applyFont="1" applyFill="1" applyBorder="1" applyAlignment="1">
      <alignment horizontal="center" vertical="center" wrapText="1"/>
    </xf>
    <xf numFmtId="0" fontId="37" fillId="36" borderId="94" xfId="0" applyFont="1" applyFill="1" applyBorder="1" applyAlignment="1">
      <alignment horizontal="center" vertical="center" wrapText="1"/>
    </xf>
    <xf numFmtId="0" fontId="0" fillId="0" borderId="0" xfId="128" applyFont="1" applyAlignment="1">
      <alignment vertical="center" wrapText="1"/>
    </xf>
    <xf numFmtId="0" fontId="0" fillId="0" borderId="0" xfId="0" applyAlignment="1">
      <alignment vertical="center" wrapText="1"/>
    </xf>
    <xf numFmtId="0" fontId="0" fillId="0" borderId="0" xfId="128" applyFont="1" applyAlignment="1">
      <alignment vertical="center"/>
    </xf>
    <xf numFmtId="0" fontId="0" fillId="0" borderId="0" xfId="0" applyAlignment="1">
      <alignment vertical="center"/>
    </xf>
    <xf numFmtId="0" fontId="37" fillId="0" borderId="0" xfId="0" applyFont="1" applyAlignment="1">
      <alignment horizontal="left" wrapText="1"/>
    </xf>
    <xf numFmtId="0" fontId="0" fillId="0" borderId="0" xfId="31325" applyFont="1" applyAlignment="1">
      <alignment vertical="center" wrapText="1"/>
    </xf>
    <xf numFmtId="49" fontId="38" fillId="0" borderId="51" xfId="0" quotePrefix="1" applyNumberFormat="1" applyFont="1" applyBorder="1" applyAlignment="1">
      <alignment horizontal="center"/>
    </xf>
    <xf numFmtId="49" fontId="0" fillId="0" borderId="51" xfId="0" applyNumberFormat="1" applyBorder="1" applyAlignment="1">
      <alignment horizontal="center"/>
    </xf>
    <xf numFmtId="0" fontId="0" fillId="0" borderId="51" xfId="0" applyBorder="1" applyAlignment="1"/>
    <xf numFmtId="0" fontId="37" fillId="36" borderId="102" xfId="0" applyFont="1" applyFill="1" applyBorder="1" applyAlignment="1">
      <alignment horizontal="center" vertical="center" wrapText="1"/>
    </xf>
    <xf numFmtId="0" fontId="37" fillId="36" borderId="59" xfId="0" applyFont="1" applyFill="1" applyBorder="1" applyAlignment="1">
      <alignment horizontal="center" vertical="center" wrapText="1"/>
    </xf>
    <xf numFmtId="0" fontId="37" fillId="36" borderId="62" xfId="0" applyFont="1" applyFill="1" applyBorder="1" applyAlignment="1">
      <alignment horizontal="center" vertical="center" wrapText="1"/>
    </xf>
    <xf numFmtId="0" fontId="37" fillId="36" borderId="99" xfId="0" applyFont="1" applyFill="1" applyBorder="1" applyAlignment="1">
      <alignment horizontal="center" vertical="center" wrapText="1"/>
    </xf>
    <xf numFmtId="0" fontId="37" fillId="36" borderId="49" xfId="0" applyFont="1" applyFill="1" applyBorder="1" applyAlignment="1">
      <alignment horizontal="center" vertical="center" wrapText="1"/>
    </xf>
    <xf numFmtId="0" fontId="0" fillId="0" borderId="86" xfId="0" applyBorder="1" applyAlignment="1"/>
    <xf numFmtId="0" fontId="0" fillId="0" borderId="41" xfId="0" applyBorder="1" applyAlignment="1"/>
    <xf numFmtId="0" fontId="0" fillId="0" borderId="65" xfId="0" applyBorder="1" applyAlignment="1"/>
    <xf numFmtId="0" fontId="37" fillId="36" borderId="41" xfId="0" applyFont="1" applyFill="1" applyBorder="1" applyAlignment="1">
      <alignment horizontal="center" vertical="center" wrapText="1"/>
    </xf>
    <xf numFmtId="0" fontId="37" fillId="36" borderId="28" xfId="0" applyFont="1" applyFill="1" applyBorder="1" applyAlignment="1">
      <alignment horizontal="center" vertical="center" wrapText="1"/>
    </xf>
    <xf numFmtId="0" fontId="37" fillId="36" borderId="37" xfId="0" applyFont="1" applyFill="1" applyBorder="1" applyAlignment="1">
      <alignment horizontal="center" vertical="center" wrapText="1"/>
    </xf>
    <xf numFmtId="0" fontId="38" fillId="0" borderId="0" xfId="0" quotePrefix="1" applyFont="1" applyAlignment="1">
      <alignment horizontal="center"/>
    </xf>
    <xf numFmtId="0" fontId="37" fillId="36" borderId="88" xfId="0" applyFont="1" applyFill="1" applyBorder="1" applyAlignment="1">
      <alignment horizontal="center" vertical="center"/>
    </xf>
    <xf numFmtId="0" fontId="37" fillId="36" borderId="27" xfId="0" applyFont="1" applyFill="1" applyBorder="1" applyAlignment="1">
      <alignment horizontal="center" vertical="center"/>
    </xf>
    <xf numFmtId="0" fontId="37" fillId="36" borderId="90" xfId="0" quotePrefix="1" applyFont="1" applyFill="1" applyBorder="1" applyAlignment="1">
      <alignment horizontal="center"/>
    </xf>
    <xf numFmtId="0" fontId="37" fillId="36" borderId="89" xfId="0" quotePrefix="1" applyFont="1" applyFill="1" applyBorder="1" applyAlignment="1">
      <alignment horizontal="center"/>
    </xf>
    <xf numFmtId="0" fontId="37" fillId="36" borderId="105" xfId="0" quotePrefix="1" applyFont="1" applyFill="1" applyBorder="1" applyAlignment="1">
      <alignment horizontal="center"/>
    </xf>
    <xf numFmtId="0" fontId="37" fillId="36" borderId="89" xfId="132" quotePrefix="1" applyFont="1" applyFill="1" applyBorder="1" applyAlignment="1">
      <alignment horizontal="center"/>
    </xf>
    <xf numFmtId="0" fontId="37" fillId="36" borderId="90" xfId="132" quotePrefix="1" applyFont="1" applyFill="1" applyBorder="1" applyAlignment="1">
      <alignment horizontal="center"/>
    </xf>
    <xf numFmtId="0" fontId="37" fillId="36" borderId="105" xfId="132" quotePrefix="1" applyFont="1" applyFill="1" applyBorder="1" applyAlignment="1">
      <alignment horizontal="center"/>
    </xf>
    <xf numFmtId="0" fontId="37" fillId="36" borderId="113" xfId="132" applyFont="1" applyFill="1" applyBorder="1" applyAlignment="1">
      <alignment horizontal="center"/>
    </xf>
    <xf numFmtId="0" fontId="37" fillId="36" borderId="91" xfId="132" applyFont="1" applyFill="1" applyBorder="1" applyAlignment="1">
      <alignment horizontal="center"/>
    </xf>
    <xf numFmtId="0" fontId="38" fillId="0" borderId="85" xfId="0" applyFont="1" applyBorder="1" applyAlignment="1">
      <alignment horizontal="center"/>
    </xf>
    <xf numFmtId="0" fontId="38" fillId="0" borderId="81" xfId="0" applyFont="1" applyBorder="1" applyAlignment="1">
      <alignment horizontal="center"/>
    </xf>
    <xf numFmtId="0" fontId="38" fillId="0" borderId="84" xfId="0" applyFont="1" applyBorder="1" applyAlignment="1">
      <alignment horizontal="center"/>
    </xf>
    <xf numFmtId="0" fontId="114" fillId="0" borderId="0" xfId="528" quotePrefix="1" applyAlignment="1">
      <alignment horizontal="left" wrapText="1"/>
    </xf>
    <xf numFmtId="0" fontId="114" fillId="0" borderId="0" xfId="528" applyAlignment="1">
      <alignment horizontal="left" wrapText="1"/>
    </xf>
    <xf numFmtId="0" fontId="114" fillId="0" borderId="0" xfId="528" quotePrefix="1" applyAlignment="1">
      <alignment horizontal="left"/>
    </xf>
    <xf numFmtId="0" fontId="114" fillId="0" borderId="0" xfId="528" applyAlignment="1"/>
    <xf numFmtId="0" fontId="114" fillId="0" borderId="0" xfId="528" quotePrefix="1" applyAlignment="1"/>
    <xf numFmtId="0" fontId="38" fillId="0" borderId="0" xfId="528" applyFont="1" applyAlignment="1">
      <alignment horizontal="center"/>
    </xf>
    <xf numFmtId="49" fontId="38" fillId="0" borderId="28" xfId="528" quotePrefix="1" applyNumberFormat="1" applyFont="1" applyBorder="1" applyAlignment="1">
      <alignment horizontal="center"/>
    </xf>
    <xf numFmtId="0" fontId="114" fillId="0" borderId="0" xfId="127" applyAlignment="1"/>
    <xf numFmtId="0" fontId="37" fillId="36" borderId="105" xfId="127" applyFont="1" applyFill="1" applyBorder="1" applyAlignment="1">
      <alignment horizontal="center" vertical="center" wrapText="1"/>
    </xf>
    <xf numFmtId="0" fontId="37" fillId="36" borderId="57" xfId="127" applyFont="1" applyFill="1" applyBorder="1" applyAlignment="1">
      <alignment horizontal="center" vertical="center" wrapText="1"/>
    </xf>
    <xf numFmtId="0" fontId="114" fillId="0" borderId="46" xfId="127" applyBorder="1" applyAlignment="1">
      <alignment horizontal="center" vertical="center" wrapText="1"/>
    </xf>
    <xf numFmtId="49" fontId="38" fillId="0" borderId="51" xfId="127" applyNumberFormat="1" applyFont="1" applyBorder="1" applyAlignment="1">
      <alignment horizontal="center"/>
    </xf>
    <xf numFmtId="0" fontId="37" fillId="36" borderId="80" xfId="31323" applyFont="1" applyFill="1" applyBorder="1" applyAlignment="1">
      <alignment horizontal="center" vertical="center" wrapText="1"/>
    </xf>
    <xf numFmtId="0" fontId="37" fillId="36" borderId="94" xfId="127" applyFont="1" applyFill="1" applyBorder="1" applyAlignment="1">
      <alignment horizontal="center" vertical="center" wrapText="1"/>
    </xf>
    <xf numFmtId="0" fontId="37" fillId="36" borderId="74" xfId="127" applyFont="1" applyFill="1" applyBorder="1" applyAlignment="1">
      <alignment horizontal="center" vertical="center" wrapText="1"/>
    </xf>
    <xf numFmtId="0" fontId="37" fillId="36" borderId="95" xfId="127" applyFont="1" applyFill="1" applyBorder="1" applyAlignment="1">
      <alignment horizontal="center" vertical="center" wrapText="1"/>
    </xf>
    <xf numFmtId="0" fontId="0" fillId="0" borderId="0" xfId="2807" applyFont="1" applyAlignment="1">
      <alignment horizontal="left" wrapText="1"/>
    </xf>
    <xf numFmtId="0" fontId="114" fillId="0" borderId="0" xfId="2807" applyAlignment="1">
      <alignment horizontal="left" wrapText="1"/>
    </xf>
    <xf numFmtId="0" fontId="114" fillId="0" borderId="0" xfId="127" applyAlignment="1">
      <alignment wrapText="1"/>
    </xf>
    <xf numFmtId="0" fontId="37" fillId="0" borderId="0" xfId="127" applyFont="1" applyAlignment="1">
      <alignment wrapText="1"/>
    </xf>
    <xf numFmtId="0" fontId="78" fillId="0" borderId="0" xfId="2807" applyFont="1" applyAlignment="1">
      <alignment horizontal="left" wrapText="1"/>
    </xf>
    <xf numFmtId="49" fontId="114" fillId="0" borderId="0" xfId="127" applyNumberFormat="1" applyAlignment="1">
      <alignment horizontal="center"/>
    </xf>
    <xf numFmtId="49" fontId="114" fillId="0" borderId="50" xfId="127" applyNumberFormat="1" applyBorder="1" applyAlignment="1">
      <alignment horizontal="center"/>
    </xf>
    <xf numFmtId="0" fontId="114" fillId="0" borderId="0" xfId="173" applyFont="1" applyAlignment="1">
      <alignment horizontal="left" vertical="center" wrapText="1"/>
    </xf>
    <xf numFmtId="0" fontId="0" fillId="0" borderId="42" xfId="127" applyFont="1" applyBorder="1" applyAlignment="1">
      <alignment wrapText="1"/>
    </xf>
    <xf numFmtId="49" fontId="46" fillId="0" borderId="0" xfId="127" applyNumberFormat="1" applyFont="1" applyAlignment="1">
      <alignment horizontal="center"/>
    </xf>
    <xf numFmtId="49" fontId="38" fillId="0" borderId="0" xfId="127" quotePrefix="1" applyNumberFormat="1" applyFont="1" applyAlignment="1">
      <alignment horizontal="center"/>
    </xf>
    <xf numFmtId="0" fontId="114" fillId="0" borderId="0" xfId="127" applyAlignment="1">
      <alignment horizontal="left" vertical="center" wrapText="1"/>
    </xf>
    <xf numFmtId="0" fontId="114" fillId="0" borderId="0" xfId="31325" applyAlignment="1">
      <alignment vertical="center" wrapText="1"/>
    </xf>
    <xf numFmtId="49" fontId="114" fillId="0" borderId="51" xfId="127" applyNumberFormat="1" applyBorder="1" applyAlignment="1">
      <alignment horizontal="center"/>
    </xf>
    <xf numFmtId="0" fontId="114" fillId="0" borderId="51" xfId="127" applyBorder="1" applyAlignment="1"/>
    <xf numFmtId="0" fontId="37" fillId="36" borderId="59" xfId="127" applyFont="1" applyFill="1" applyBorder="1" applyAlignment="1">
      <alignment horizontal="center" vertical="center" wrapText="1"/>
    </xf>
    <xf numFmtId="0" fontId="37" fillId="36" borderId="99" xfId="127" applyFont="1" applyFill="1" applyBorder="1" applyAlignment="1">
      <alignment horizontal="center" vertical="center" wrapText="1"/>
    </xf>
    <xf numFmtId="0" fontId="114" fillId="0" borderId="86" xfId="127" applyBorder="1" applyAlignment="1"/>
    <xf numFmtId="0" fontId="114" fillId="0" borderId="41" xfId="127" applyBorder="1" applyAlignment="1"/>
    <xf numFmtId="0" fontId="114" fillId="0" borderId="65" xfId="127" applyBorder="1" applyAlignment="1"/>
    <xf numFmtId="0" fontId="37" fillId="36" borderId="41" xfId="127" applyFont="1" applyFill="1" applyBorder="1" applyAlignment="1">
      <alignment horizontal="center" vertical="center" wrapText="1"/>
    </xf>
    <xf numFmtId="0" fontId="37" fillId="36" borderId="28" xfId="127" applyFont="1" applyFill="1" applyBorder="1" applyAlignment="1">
      <alignment horizontal="center" vertical="center" wrapText="1"/>
    </xf>
    <xf numFmtId="0" fontId="37" fillId="36" borderId="37" xfId="127" applyFont="1" applyFill="1" applyBorder="1" applyAlignment="1">
      <alignment horizontal="center" vertical="center" wrapText="1"/>
    </xf>
  </cellXfs>
  <cellStyles count="31345">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5 2" xfId="31344" xr:uid="{DCD18AAB-E6AB-410D-8513-B46F244D3D3F}"/>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2 2" xfId="31343" xr:uid="{CFA1CEE0-23C3-4BF9-85D0-A0B6329D0206}"/>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 2 3 2" xfId="31342" xr:uid="{23BBAB6A-41DF-43A3-86A1-EF5CFC0E4FAA}"/>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sharedStrings" Target="sharedStrings.xml"/><Relationship Id="rId69"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ge.sharepoint.com/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s>
    <sheetDataSet>
      <sheetData sheetId="0"/>
      <sheetData sheetId="1"/>
      <sheetData sheetId="2" refreshError="1"/>
      <sheetData sheetId="3"/>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dimension ref="A1:M22"/>
  <sheetViews>
    <sheetView tabSelected="1" zoomScale="114" zoomScaleNormal="115" workbookViewId="0">
      <selection sqref="A1:M1"/>
    </sheetView>
  </sheetViews>
  <sheetFormatPr defaultRowHeight="12.75"/>
  <cols>
    <col min="1" max="1" width="39" bestFit="1" customWidth="1"/>
    <col min="2" max="2" width="15.28515625" customWidth="1"/>
    <col min="3" max="3" width="12.5703125" bestFit="1" customWidth="1"/>
    <col min="4" max="4" width="13.7109375" bestFit="1" customWidth="1"/>
    <col min="5" max="5" width="11.42578125" bestFit="1" customWidth="1"/>
    <col min="6" max="6" width="12.28515625" bestFit="1" customWidth="1"/>
    <col min="7" max="7" width="14.140625" customWidth="1"/>
    <col min="8" max="8" width="12.28515625" bestFit="1" customWidth="1"/>
    <col min="9" max="10" width="12.5703125" bestFit="1" customWidth="1"/>
  </cols>
  <sheetData>
    <row r="1" spans="1:13" ht="15.75">
      <c r="A1" s="1184" t="s">
        <v>0</v>
      </c>
      <c r="B1" s="1184"/>
      <c r="C1" s="1184"/>
      <c r="D1" s="1184"/>
      <c r="E1" s="1184"/>
      <c r="F1" s="1184"/>
      <c r="G1" s="1184"/>
      <c r="H1" s="1184"/>
      <c r="I1" s="1184"/>
      <c r="J1" s="1184"/>
      <c r="K1" s="1184"/>
      <c r="L1" s="1184"/>
      <c r="M1" s="1184"/>
    </row>
    <row r="2" spans="1:13" ht="15.75">
      <c r="A2" s="1184" t="s">
        <v>1</v>
      </c>
      <c r="B2" s="1185"/>
      <c r="C2" s="1185"/>
      <c r="D2" s="1185"/>
      <c r="E2" s="1185"/>
      <c r="F2" s="1185"/>
      <c r="G2" s="1185"/>
      <c r="H2" s="1185"/>
      <c r="I2" s="1185"/>
      <c r="J2" s="1185"/>
      <c r="K2" s="1185"/>
      <c r="L2" s="1185"/>
      <c r="M2" s="1185"/>
    </row>
    <row r="3" spans="1:13" ht="16.5" thickBot="1">
      <c r="A3" s="1186" t="s">
        <v>2</v>
      </c>
      <c r="B3" s="1187"/>
      <c r="C3" s="1187"/>
      <c r="D3" s="1187"/>
      <c r="E3" s="1187"/>
      <c r="F3" s="1187"/>
      <c r="G3" s="1187"/>
      <c r="H3" s="1187"/>
      <c r="I3" s="1187"/>
      <c r="J3" s="1187"/>
      <c r="K3" s="1187"/>
      <c r="L3" s="1187"/>
      <c r="M3" s="1187"/>
    </row>
    <row r="4" spans="1:13">
      <c r="A4" s="224"/>
      <c r="B4" s="1188" t="s">
        <v>3</v>
      </c>
      <c r="C4" s="1189"/>
      <c r="D4" s="1190"/>
      <c r="E4" s="1188" t="s">
        <v>4</v>
      </c>
      <c r="F4" s="1189"/>
      <c r="G4" s="1190"/>
      <c r="H4" s="1188" t="s">
        <v>5</v>
      </c>
      <c r="I4" s="1189"/>
      <c r="J4" s="1190"/>
      <c r="K4" s="1191" t="s">
        <v>6</v>
      </c>
      <c r="L4" s="1189"/>
      <c r="M4" s="1190"/>
    </row>
    <row r="5" spans="1:13" ht="13.5" thickBot="1">
      <c r="A5" s="122" t="s">
        <v>7</v>
      </c>
      <c r="B5" s="123" t="s">
        <v>8</v>
      </c>
      <c r="C5" s="124" t="s">
        <v>9</v>
      </c>
      <c r="D5" s="125" t="s">
        <v>10</v>
      </c>
      <c r="E5" s="123" t="s">
        <v>8</v>
      </c>
      <c r="F5" s="124" t="s">
        <v>9</v>
      </c>
      <c r="G5" s="125" t="s">
        <v>10</v>
      </c>
      <c r="H5" s="123" t="s">
        <v>8</v>
      </c>
      <c r="I5" s="124" t="s">
        <v>9</v>
      </c>
      <c r="J5" s="125" t="s">
        <v>10</v>
      </c>
      <c r="K5" s="123" t="s">
        <v>8</v>
      </c>
      <c r="L5" s="124" t="s">
        <v>9</v>
      </c>
      <c r="M5" s="125" t="s">
        <v>10</v>
      </c>
    </row>
    <row r="6" spans="1:13">
      <c r="A6" s="122"/>
      <c r="B6" s="988"/>
      <c r="C6" s="989"/>
      <c r="D6" s="990"/>
      <c r="E6" s="991"/>
      <c r="F6" s="992"/>
      <c r="G6" s="993"/>
      <c r="H6" s="991"/>
      <c r="I6" s="992"/>
      <c r="J6" s="993"/>
      <c r="K6" s="991"/>
      <c r="L6" s="992"/>
      <c r="M6" s="993"/>
    </row>
    <row r="7" spans="1:13">
      <c r="A7" s="480" t="s">
        <v>11</v>
      </c>
      <c r="B7" s="242">
        <f>'ESA Table 1'!B30</f>
        <v>63189150.091200002</v>
      </c>
      <c r="C7" s="243">
        <f>'ESA Table 1'!C30</f>
        <v>55402451.158799998</v>
      </c>
      <c r="D7" s="244">
        <f>'ESA Table 1'!D30</f>
        <v>118591601.25</v>
      </c>
      <c r="E7" s="242">
        <f>'ESA Table 1'!E30</f>
        <v>4411320</v>
      </c>
      <c r="F7" s="243">
        <f>'ESA Table 1'!F30</f>
        <v>10822377</v>
      </c>
      <c r="G7" s="244">
        <f>'ESA Table 1'!G30</f>
        <v>15233697</v>
      </c>
      <c r="H7" s="242">
        <f>'ESA Table 1'!H30</f>
        <v>9728833</v>
      </c>
      <c r="I7" s="243">
        <f>'ESA Table 1'!I30</f>
        <v>22032664</v>
      </c>
      <c r="J7" s="244">
        <f>'ESA Table 1'!J30</f>
        <v>31761497</v>
      </c>
      <c r="K7" s="134">
        <f>'ESA Table 1'!K30</f>
        <v>0.15396366284336019</v>
      </c>
      <c r="L7" s="135">
        <f>'ESA Table 1'!L30</f>
        <v>0.39768392082234399</v>
      </c>
      <c r="M7" s="136">
        <f>'ESA Table 1'!M30</f>
        <v>0.26782248207480036</v>
      </c>
    </row>
    <row r="8" spans="1:13">
      <c r="A8" s="480" t="s">
        <v>12</v>
      </c>
      <c r="B8" s="481"/>
      <c r="C8" s="482"/>
      <c r="D8" s="483"/>
      <c r="E8" s="481"/>
      <c r="F8" s="482"/>
      <c r="G8" s="483"/>
      <c r="H8" s="481"/>
      <c r="I8" s="482"/>
      <c r="J8" s="483"/>
      <c r="K8" s="484"/>
      <c r="L8" s="485"/>
      <c r="M8" s="486"/>
    </row>
    <row r="9" spans="1:13">
      <c r="A9" s="480" t="s">
        <v>13</v>
      </c>
      <c r="B9" s="994">
        <f>'ESA Table 1A'!B8</f>
        <v>30413070</v>
      </c>
      <c r="C9" s="243">
        <f>'ESA Table 1A'!C8</f>
        <v>17347343</v>
      </c>
      <c r="D9" s="244">
        <f>'ESA Table 1A'!D8</f>
        <v>47760413</v>
      </c>
      <c r="E9" s="481">
        <f>'ESA Table 1A'!E8</f>
        <v>137848</v>
      </c>
      <c r="F9" s="243">
        <f>'ESA Table 1A'!F8</f>
        <v>78831</v>
      </c>
      <c r="G9" s="244">
        <f>'ESA Table 1A'!G8</f>
        <v>216679</v>
      </c>
      <c r="H9" s="481">
        <f>'ESA Table 1A'!H8</f>
        <v>415111</v>
      </c>
      <c r="I9" s="243">
        <f>'ESA Table 1A'!I8</f>
        <v>1256407</v>
      </c>
      <c r="J9" s="244">
        <f>'ESA Table 1A'!J8</f>
        <v>1671518</v>
      </c>
      <c r="K9" s="134">
        <f>'ESA Table 1A'!K8</f>
        <v>1.3649098890707185E-2</v>
      </c>
      <c r="L9" s="135">
        <f>'ESA Table 1A'!L8</f>
        <v>7.2426480527882572E-2</v>
      </c>
      <c r="M9" s="136">
        <f>'ESA Table 1A'!M8</f>
        <v>3.4997980440412017E-2</v>
      </c>
    </row>
    <row r="10" spans="1:13">
      <c r="A10" s="480" t="s">
        <v>14</v>
      </c>
      <c r="B10" s="481"/>
      <c r="C10" s="482"/>
      <c r="D10" s="483"/>
      <c r="E10" s="481"/>
      <c r="F10" s="482"/>
      <c r="G10" s="483"/>
      <c r="H10" s="481"/>
      <c r="I10" s="482"/>
      <c r="J10" s="483"/>
      <c r="K10" s="484"/>
      <c r="L10" s="485"/>
      <c r="M10" s="486"/>
    </row>
    <row r="11" spans="1:13">
      <c r="A11" s="480" t="s">
        <v>15</v>
      </c>
      <c r="B11" s="487">
        <f>'ESA Table 1A'!B22</f>
        <v>4637128.7589001758</v>
      </c>
      <c r="C11" s="243">
        <f>'ESA Table 1A'!C22</f>
        <v>4112170.2410998237</v>
      </c>
      <c r="D11" s="244">
        <f>'ESA Table 1A'!D22</f>
        <v>8749299</v>
      </c>
      <c r="E11" s="242">
        <f>'ESA Table 1A'!E22</f>
        <v>10539</v>
      </c>
      <c r="F11" s="243">
        <f>'ESA Table 1A'!F22</f>
        <v>9345</v>
      </c>
      <c r="G11" s="244">
        <f>'ESA Table 1A'!G22</f>
        <v>19884</v>
      </c>
      <c r="H11" s="242">
        <f>'ESA Table 1A'!H22</f>
        <v>29335</v>
      </c>
      <c r="I11" s="243">
        <f>'ESA Table 1A'!I22</f>
        <v>26014</v>
      </c>
      <c r="J11" s="244">
        <f>'ESA Table 1A'!J22</f>
        <v>55349</v>
      </c>
      <c r="K11" s="134">
        <f>'ESA Table 1A'!K22</f>
        <v>6.3261128869230732E-3</v>
      </c>
      <c r="L11" s="135">
        <f>'ESA Table 1A'!L22</f>
        <v>6.3260999605508567E-3</v>
      </c>
      <c r="M11" s="136">
        <f>'ESA Table 1A'!M22</f>
        <v>6.3261068115285576E-3</v>
      </c>
    </row>
    <row r="12" spans="1:13">
      <c r="A12" s="434" t="s">
        <v>16</v>
      </c>
      <c r="B12" s="481"/>
      <c r="C12" s="482"/>
      <c r="D12" s="483"/>
      <c r="E12" s="481"/>
      <c r="F12" s="482"/>
      <c r="G12" s="483"/>
      <c r="H12" s="481"/>
      <c r="I12" s="482"/>
      <c r="J12" s="483"/>
      <c r="K12" s="484"/>
      <c r="L12" s="485"/>
      <c r="M12" s="486"/>
    </row>
    <row r="13" spans="1:13">
      <c r="A13" s="488" t="s">
        <v>17</v>
      </c>
      <c r="B13" s="481"/>
      <c r="C13" s="482"/>
      <c r="D13" s="483"/>
      <c r="E13" s="481"/>
      <c r="F13" s="482"/>
      <c r="G13" s="483"/>
      <c r="H13" s="481"/>
      <c r="I13" s="482"/>
      <c r="J13" s="483"/>
      <c r="K13" s="484"/>
      <c r="L13" s="485"/>
      <c r="M13" s="486"/>
    </row>
    <row r="14" spans="1:13">
      <c r="A14" s="480" t="s">
        <v>18</v>
      </c>
      <c r="B14" s="994">
        <f>'ESA Table 1A'!B53</f>
        <v>2503978</v>
      </c>
      <c r="C14" s="243">
        <f>'ESA Table 1A'!C53</f>
        <v>1467786</v>
      </c>
      <c r="D14" s="244">
        <f>'ESA Table 1A'!D53</f>
        <v>3971764</v>
      </c>
      <c r="E14" s="481">
        <f>'ESA Table 1A'!E53</f>
        <v>0</v>
      </c>
      <c r="F14" s="243">
        <f>'ESA Table 1A'!F53</f>
        <v>0</v>
      </c>
      <c r="G14" s="244">
        <f>'ESA Table 1A'!G53</f>
        <v>0</v>
      </c>
      <c r="H14" s="481">
        <f>'ESA Table 1A'!H53</f>
        <v>0</v>
      </c>
      <c r="I14" s="243">
        <f>'ESA Table 1A'!I53</f>
        <v>0</v>
      </c>
      <c r="J14" s="244">
        <f>'ESA Table 1A'!J53</f>
        <v>0</v>
      </c>
      <c r="K14" s="134">
        <f>'ESA Table 1A'!K53</f>
        <v>0</v>
      </c>
      <c r="L14" s="135">
        <f>'ESA Table 1A'!L53</f>
        <v>0</v>
      </c>
      <c r="M14" s="136">
        <f>'ESA Table 1A'!M53</f>
        <v>0</v>
      </c>
    </row>
    <row r="15" spans="1:13">
      <c r="A15" s="480" t="s">
        <v>19</v>
      </c>
      <c r="B15" s="994">
        <f>'ESA Table 1A'!B54</f>
        <v>689000</v>
      </c>
      <c r="C15" s="243">
        <f>'ESA Table 1A'!C54</f>
        <v>611000</v>
      </c>
      <c r="D15" s="244">
        <f>'ESA Table 1A'!D54</f>
        <v>1300000</v>
      </c>
      <c r="E15" s="481">
        <f>'ESA Table 1A'!E54</f>
        <v>0</v>
      </c>
      <c r="F15" s="243">
        <f>'ESA Table 1A'!F54</f>
        <v>0</v>
      </c>
      <c r="G15" s="244">
        <f>'ESA Table 1A'!G54</f>
        <v>0</v>
      </c>
      <c r="H15" s="481">
        <f>'ESA Table 1A'!H54</f>
        <v>689000</v>
      </c>
      <c r="I15" s="243">
        <f>'ESA Table 1A'!I54</f>
        <v>611000</v>
      </c>
      <c r="J15" s="244">
        <f>'ESA Table 1A'!J54</f>
        <v>1300000</v>
      </c>
      <c r="K15" s="134">
        <f>'ESA Table 1A'!K54</f>
        <v>1</v>
      </c>
      <c r="L15" s="135">
        <f>'ESA Table 1A'!L54</f>
        <v>1</v>
      </c>
      <c r="M15" s="136">
        <f>'ESA Table 1A'!M54</f>
        <v>1</v>
      </c>
    </row>
    <row r="16" spans="1:13">
      <c r="A16" s="584" t="s">
        <v>20</v>
      </c>
      <c r="B16" s="994">
        <f>'ESA Table 1A'!B10</f>
        <v>418485.46790010476</v>
      </c>
      <c r="C16" s="243">
        <f>'ESA Table 1A'!C10</f>
        <v>188249.74010973936</v>
      </c>
      <c r="D16" s="244">
        <f>'ESA Table 1A'!D10</f>
        <v>606735.20800984418</v>
      </c>
      <c r="E16" s="481">
        <f>'ESA Table 1A'!E10</f>
        <v>12989</v>
      </c>
      <c r="F16" s="243">
        <f>'ESA Table 1A'!F10</f>
        <v>11518</v>
      </c>
      <c r="G16" s="244">
        <f>'ESA Table 1A'!G10</f>
        <v>24507</v>
      </c>
      <c r="H16" s="242">
        <f>'ESA Table 1A'!H10</f>
        <v>31473</v>
      </c>
      <c r="I16" s="243">
        <f>'ESA Table 1A'!I10</f>
        <v>27910</v>
      </c>
      <c r="J16" s="244">
        <f>'ESA Table 1A'!J10</f>
        <v>59383</v>
      </c>
      <c r="K16" s="134">
        <f>'ESA Table 1A'!K10</f>
        <v>7.5206912579131216E-2</v>
      </c>
      <c r="L16" s="135">
        <f>'ESA Table 1A'!L10</f>
        <v>0.14826049684706066</v>
      </c>
      <c r="M16" s="136">
        <f>'ESA Table 1A'!M10</f>
        <v>9.7873008218498703E-2</v>
      </c>
    </row>
    <row r="17" spans="1:13">
      <c r="A17" s="489"/>
      <c r="B17" s="481"/>
      <c r="C17" s="482"/>
      <c r="D17" s="483"/>
      <c r="E17" s="481"/>
      <c r="F17" s="482"/>
      <c r="G17" s="483"/>
      <c r="H17" s="481"/>
      <c r="I17" s="482"/>
      <c r="J17" s="483"/>
      <c r="K17" s="484"/>
      <c r="L17" s="485"/>
      <c r="M17" s="486"/>
    </row>
    <row r="18" spans="1:13" ht="13.5" thickBot="1">
      <c r="A18" s="490" t="s">
        <v>21</v>
      </c>
      <c r="B18" s="246">
        <f>SUM(B7:B17)</f>
        <v>101850812.31800027</v>
      </c>
      <c r="C18" s="246">
        <f>SUM(C7:C17)</f>
        <v>79129000.140009567</v>
      </c>
      <c r="D18" s="247">
        <f>B18+C18</f>
        <v>180979812.45800984</v>
      </c>
      <c r="E18" s="245">
        <f>SUM(E7:E17)</f>
        <v>4572696</v>
      </c>
      <c r="F18" s="246">
        <f>SUM(F7:F17)</f>
        <v>10922071</v>
      </c>
      <c r="G18" s="247">
        <f>SUM(G7:G17)</f>
        <v>15494767</v>
      </c>
      <c r="H18" s="245">
        <f t="shared" ref="H18:I18" si="0">SUM(H7:H17)</f>
        <v>10893752</v>
      </c>
      <c r="I18" s="246">
        <f t="shared" si="0"/>
        <v>23953995</v>
      </c>
      <c r="J18" s="247">
        <f>SUM(J7:J17)</f>
        <v>34847747</v>
      </c>
      <c r="K18" s="491">
        <f>+H18/B18</f>
        <v>0.1069579294663586</v>
      </c>
      <c r="L18" s="492">
        <f>I18/C18</f>
        <v>0.3027208097867557</v>
      </c>
      <c r="M18" s="493">
        <f>J18/D18</f>
        <v>0.19255046475465448</v>
      </c>
    </row>
    <row r="19" spans="1:13">
      <c r="A19" s="341"/>
      <c r="B19" s="341"/>
      <c r="C19" s="341"/>
      <c r="D19" s="341"/>
      <c r="E19" s="341"/>
      <c r="F19" s="341"/>
      <c r="G19" s="341"/>
      <c r="H19" s="341"/>
      <c r="I19" s="341"/>
      <c r="J19" s="341"/>
      <c r="K19" s="341"/>
      <c r="L19" s="341"/>
      <c r="M19" s="341"/>
    </row>
    <row r="22" spans="1:13">
      <c r="A22" s="1182" t="s">
        <v>22</v>
      </c>
      <c r="B22" s="1183"/>
      <c r="C22" s="1183"/>
      <c r="D22" s="1183"/>
      <c r="E22" s="1183"/>
      <c r="F22" s="1183"/>
      <c r="G22" s="1183"/>
      <c r="H22" s="1183"/>
      <c r="I22" s="1183"/>
      <c r="J22" s="1183"/>
      <c r="K22" s="1183"/>
      <c r="L22" s="1183"/>
      <c r="M22" s="1183"/>
    </row>
  </sheetData>
  <mergeCells count="8">
    <mergeCell ref="A22:M22"/>
    <mergeCell ref="A1:M1"/>
    <mergeCell ref="A2:M2"/>
    <mergeCell ref="A3:M3"/>
    <mergeCell ref="B4:D4"/>
    <mergeCell ref="E4:G4"/>
    <mergeCell ref="H4:J4"/>
    <mergeCell ref="K4:M4"/>
  </mergeCells>
  <pageMargins left="0.7" right="0.7" top="0.75" bottom="0.75" header="0.3" footer="0.3"/>
  <pageSetup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73"/>
  <sheetViews>
    <sheetView tabSelected="1" zoomScale="115" zoomScaleNormal="115" workbookViewId="0">
      <selection sqref="A1:M1"/>
    </sheetView>
  </sheetViews>
  <sheetFormatPr defaultColWidth="8.5703125" defaultRowHeight="12.75"/>
  <cols>
    <col min="1" max="1" width="90.42578125" customWidth="1"/>
    <col min="2" max="2" width="18.7109375" customWidth="1"/>
    <col min="3" max="3" width="13.5703125" customWidth="1"/>
    <col min="4" max="4" width="15.85546875" customWidth="1"/>
    <col min="5" max="5" width="14.5703125" customWidth="1"/>
    <col min="6" max="6" width="12.5703125" customWidth="1"/>
  </cols>
  <sheetData>
    <row r="1" spans="1:13" ht="33.75" customHeight="1">
      <c r="A1" s="1237" t="s">
        <v>306</v>
      </c>
      <c r="B1" s="1237"/>
    </row>
    <row r="2" spans="1:13" ht="15.75">
      <c r="A2" s="1219" t="s">
        <v>1</v>
      </c>
      <c r="B2" s="1271"/>
      <c r="C2" s="4"/>
      <c r="D2" s="4"/>
      <c r="E2" s="4"/>
      <c r="F2" s="4"/>
      <c r="G2" s="4"/>
      <c r="H2" s="4"/>
      <c r="I2" s="4"/>
      <c r="J2" s="4"/>
      <c r="K2" s="4"/>
      <c r="L2" s="4"/>
      <c r="M2" s="4"/>
    </row>
    <row r="3" spans="1:13" ht="15.75">
      <c r="A3" s="1270" t="s">
        <v>2</v>
      </c>
      <c r="B3" s="1271"/>
      <c r="C3" s="362"/>
      <c r="D3" s="362"/>
      <c r="E3" s="362"/>
      <c r="F3" s="362"/>
      <c r="G3" s="362"/>
      <c r="H3" s="362"/>
      <c r="I3" s="362"/>
      <c r="J3" s="362"/>
      <c r="K3" s="362"/>
      <c r="L3" s="362"/>
      <c r="M3" s="362"/>
    </row>
    <row r="4" spans="1:13" ht="16.5" thickBot="1">
      <c r="A4" s="465"/>
      <c r="B4" s="4"/>
      <c r="C4" s="362"/>
      <c r="D4" s="362"/>
      <c r="E4" s="362"/>
      <c r="F4" s="362"/>
      <c r="G4" s="362"/>
      <c r="H4" s="362"/>
      <c r="I4" s="362"/>
      <c r="J4" s="362"/>
      <c r="K4" s="362"/>
      <c r="L4" s="362"/>
      <c r="M4" s="362"/>
    </row>
    <row r="5" spans="1:13" ht="16.5" thickBot="1">
      <c r="A5" s="1268" t="s">
        <v>307</v>
      </c>
      <c r="B5" s="1269"/>
      <c r="C5" s="362"/>
      <c r="D5" s="362"/>
      <c r="E5" s="362"/>
      <c r="F5" s="362"/>
      <c r="G5" s="362"/>
      <c r="H5" s="362"/>
      <c r="I5" s="362"/>
      <c r="J5" s="362"/>
      <c r="K5" s="362"/>
      <c r="L5" s="362"/>
      <c r="M5" s="362"/>
    </row>
    <row r="6" spans="1:13">
      <c r="A6" s="514" t="s">
        <v>308</v>
      </c>
      <c r="B6" s="515">
        <v>5505542</v>
      </c>
    </row>
    <row r="7" spans="1:13">
      <c r="A7" s="92" t="s">
        <v>309</v>
      </c>
      <c r="B7" s="515">
        <v>230854</v>
      </c>
    </row>
    <row r="8" spans="1:13">
      <c r="A8" s="92" t="s">
        <v>310</v>
      </c>
      <c r="B8" s="515">
        <v>63271688</v>
      </c>
    </row>
    <row r="9" spans="1:13">
      <c r="A9" s="92" t="s">
        <v>311</v>
      </c>
      <c r="B9" s="515">
        <v>2483592</v>
      </c>
    </row>
    <row r="10" spans="1:13">
      <c r="A10" s="105" t="s">
        <v>312</v>
      </c>
      <c r="B10" s="679">
        <v>0.1706</v>
      </c>
      <c r="C10" s="277"/>
      <c r="D10" s="277"/>
    </row>
    <row r="11" spans="1:13">
      <c r="A11" s="105" t="s">
        <v>313</v>
      </c>
      <c r="B11" s="679">
        <v>1.6536</v>
      </c>
      <c r="C11" s="277"/>
    </row>
    <row r="12" spans="1:13">
      <c r="A12" s="92" t="s">
        <v>314</v>
      </c>
      <c r="B12" s="679">
        <v>71.66</v>
      </c>
    </row>
    <row r="13" spans="1:13">
      <c r="A13" s="516" t="s">
        <v>315</v>
      </c>
      <c r="B13" s="1181">
        <v>625.75</v>
      </c>
      <c r="C13" s="277"/>
    </row>
    <row r="15" spans="1:13" ht="13.5" thickBot="1"/>
    <row r="16" spans="1:13" ht="15" customHeight="1" thickBot="1">
      <c r="A16" s="1268" t="s">
        <v>316</v>
      </c>
      <c r="B16" s="1269"/>
    </row>
    <row r="17" spans="1:3">
      <c r="A17" s="514" t="s">
        <v>308</v>
      </c>
      <c r="B17" s="515">
        <v>0</v>
      </c>
    </row>
    <row r="18" spans="1:3">
      <c r="A18" s="92" t="s">
        <v>309</v>
      </c>
      <c r="B18" s="515">
        <v>0</v>
      </c>
    </row>
    <row r="19" spans="1:3">
      <c r="A19" s="92" t="s">
        <v>310</v>
      </c>
      <c r="B19" s="515">
        <v>0</v>
      </c>
    </row>
    <row r="20" spans="1:3">
      <c r="A20" s="92" t="s">
        <v>311</v>
      </c>
      <c r="B20" s="515">
        <v>0</v>
      </c>
    </row>
    <row r="21" spans="1:3">
      <c r="A21" s="105" t="s">
        <v>312</v>
      </c>
      <c r="B21" s="175">
        <v>0</v>
      </c>
    </row>
    <row r="22" spans="1:3">
      <c r="A22" s="105" t="s">
        <v>313</v>
      </c>
      <c r="B22" s="175">
        <v>0</v>
      </c>
    </row>
    <row r="23" spans="1:3">
      <c r="A23" s="92" t="s">
        <v>317</v>
      </c>
      <c r="B23" s="175">
        <v>0</v>
      </c>
    </row>
    <row r="24" spans="1:3" ht="13.5" thickBot="1">
      <c r="A24" s="516" t="s">
        <v>315</v>
      </c>
      <c r="B24" s="176">
        <v>0</v>
      </c>
    </row>
    <row r="25" spans="1:3" ht="13.5" customHeight="1"/>
    <row r="26" spans="1:3" ht="13.5" thickBot="1">
      <c r="A26" s="358"/>
    </row>
    <row r="27" spans="1:3" ht="16.5" thickBot="1">
      <c r="A27" s="1268" t="s">
        <v>318</v>
      </c>
      <c r="B27" s="1269"/>
    </row>
    <row r="28" spans="1:3">
      <c r="A28" s="514" t="s">
        <v>308</v>
      </c>
      <c r="B28" s="515">
        <v>8946121.308600001</v>
      </c>
    </row>
    <row r="29" spans="1:3">
      <c r="A29" s="92" t="s">
        <v>309</v>
      </c>
      <c r="B29" s="515">
        <v>116282.05288</v>
      </c>
    </row>
    <row r="30" spans="1:3">
      <c r="A30" s="92" t="s">
        <v>310</v>
      </c>
      <c r="B30" s="515">
        <v>45981890.630264878</v>
      </c>
      <c r="C30" s="5"/>
    </row>
    <row r="31" spans="1:3">
      <c r="A31" s="92" t="s">
        <v>311</v>
      </c>
      <c r="B31" s="515">
        <v>3902209.5389109752</v>
      </c>
    </row>
    <row r="32" spans="1:3">
      <c r="A32" s="105" t="s">
        <v>312</v>
      </c>
      <c r="B32" s="679">
        <v>0.18207294117647052</v>
      </c>
      <c r="C32" s="5"/>
    </row>
    <row r="33" spans="1:2">
      <c r="A33" s="105" t="s">
        <v>313</v>
      </c>
      <c r="B33" s="679">
        <v>1.1940452941176469</v>
      </c>
    </row>
    <row r="34" spans="1:2">
      <c r="A34" s="92" t="s">
        <v>319</v>
      </c>
      <c r="B34" s="679">
        <v>9609.9443134909779</v>
      </c>
    </row>
    <row r="35" spans="1:2" ht="13.5" thickBot="1">
      <c r="A35" s="516" t="s">
        <v>320</v>
      </c>
      <c r="B35" s="680">
        <v>45781.59245699647</v>
      </c>
    </row>
    <row r="37" spans="1:2" ht="13.5" thickBot="1"/>
    <row r="38" spans="1:2" ht="16.5" thickBot="1">
      <c r="A38" s="1268" t="s">
        <v>321</v>
      </c>
      <c r="B38" s="1269"/>
    </row>
    <row r="39" spans="1:2">
      <c r="A39" s="514" t="s">
        <v>308</v>
      </c>
      <c r="B39" s="515">
        <v>0</v>
      </c>
    </row>
    <row r="40" spans="1:2">
      <c r="A40" s="92" t="s">
        <v>309</v>
      </c>
      <c r="B40" s="515">
        <v>0</v>
      </c>
    </row>
    <row r="41" spans="1:2">
      <c r="A41" s="92" t="s">
        <v>310</v>
      </c>
      <c r="B41" s="515">
        <v>0</v>
      </c>
    </row>
    <row r="42" spans="1:2">
      <c r="A42" s="92" t="s">
        <v>311</v>
      </c>
      <c r="B42" s="515">
        <v>0</v>
      </c>
    </row>
    <row r="43" spans="1:2">
      <c r="A43" s="105" t="s">
        <v>312</v>
      </c>
      <c r="B43" s="175">
        <v>0</v>
      </c>
    </row>
    <row r="44" spans="1:2">
      <c r="A44" s="105" t="s">
        <v>313</v>
      </c>
      <c r="B44" s="175">
        <v>0</v>
      </c>
    </row>
    <row r="45" spans="1:2">
      <c r="A45" s="92" t="s">
        <v>319</v>
      </c>
      <c r="B45" s="175">
        <v>0</v>
      </c>
    </row>
    <row r="46" spans="1:2" ht="13.5" thickBot="1">
      <c r="A46" s="516" t="s">
        <v>320</v>
      </c>
      <c r="B46" s="176">
        <v>0</v>
      </c>
    </row>
    <row r="48" spans="1:2" ht="13.5" thickBot="1"/>
    <row r="49" spans="1:3" ht="16.5" thickBot="1">
      <c r="A49" s="1268" t="s">
        <v>322</v>
      </c>
      <c r="B49" s="1269"/>
    </row>
    <row r="50" spans="1:3">
      <c r="A50" s="514" t="s">
        <v>308</v>
      </c>
      <c r="B50" s="515">
        <v>0</v>
      </c>
    </row>
    <row r="51" spans="1:3">
      <c r="A51" s="92" t="s">
        <v>309</v>
      </c>
      <c r="B51" s="515">
        <v>0</v>
      </c>
    </row>
    <row r="52" spans="1:3">
      <c r="A52" s="92" t="s">
        <v>310</v>
      </c>
      <c r="B52" s="515">
        <v>0</v>
      </c>
    </row>
    <row r="53" spans="1:3">
      <c r="A53" s="92" t="s">
        <v>311</v>
      </c>
      <c r="B53" s="515">
        <v>0</v>
      </c>
    </row>
    <row r="54" spans="1:3">
      <c r="A54" s="105" t="s">
        <v>312</v>
      </c>
      <c r="B54" s="175">
        <v>0</v>
      </c>
    </row>
    <row r="55" spans="1:3">
      <c r="A55" s="105" t="s">
        <v>313</v>
      </c>
      <c r="B55" s="175">
        <v>0</v>
      </c>
    </row>
    <row r="56" spans="1:3">
      <c r="A56" s="92" t="s">
        <v>319</v>
      </c>
      <c r="B56" s="175">
        <v>0</v>
      </c>
    </row>
    <row r="57" spans="1:3" ht="13.5" thickBot="1">
      <c r="A57" s="516" t="s">
        <v>320</v>
      </c>
      <c r="B57" s="176">
        <v>0</v>
      </c>
    </row>
    <row r="58" spans="1:3" ht="13.5" thickBot="1">
      <c r="B58" s="16"/>
    </row>
    <row r="59" spans="1:3" ht="36" customHeight="1" thickBot="1">
      <c r="A59" s="1266" t="s">
        <v>323</v>
      </c>
      <c r="B59" s="1267"/>
    </row>
    <row r="60" spans="1:3">
      <c r="A60" s="514" t="s">
        <v>308</v>
      </c>
      <c r="B60" s="515">
        <f>B17+B6</f>
        <v>5505542</v>
      </c>
    </row>
    <row r="61" spans="1:3" ht="16.5" customHeight="1">
      <c r="A61" s="92" t="s">
        <v>309</v>
      </c>
      <c r="B61" s="515">
        <f>B18+B7</f>
        <v>230854</v>
      </c>
    </row>
    <row r="62" spans="1:3" ht="15" customHeight="1">
      <c r="A62" s="92" t="s">
        <v>310</v>
      </c>
      <c r="B62" s="515">
        <f>B19+B8</f>
        <v>63271688</v>
      </c>
      <c r="C62" s="5"/>
    </row>
    <row r="63" spans="1:3">
      <c r="A63" s="92" t="s">
        <v>311</v>
      </c>
      <c r="B63" s="515">
        <f>B20+B9</f>
        <v>2483592</v>
      </c>
    </row>
    <row r="64" spans="1:3">
      <c r="A64" s="105" t="s">
        <v>312</v>
      </c>
      <c r="B64" s="517">
        <f>B10</f>
        <v>0.1706</v>
      </c>
    </row>
    <row r="65" spans="1:7">
      <c r="A65" s="105" t="s">
        <v>313</v>
      </c>
      <c r="B65" s="517">
        <f>B11</f>
        <v>1.6536</v>
      </c>
    </row>
    <row r="66" spans="1:7">
      <c r="A66" s="92" t="s">
        <v>324</v>
      </c>
      <c r="B66" s="518">
        <f>B23+B12</f>
        <v>71.66</v>
      </c>
    </row>
    <row r="67" spans="1:7" ht="13.5" thickBot="1">
      <c r="A67" s="516" t="s">
        <v>325</v>
      </c>
      <c r="B67" s="519">
        <f>B24+B13</f>
        <v>625.75</v>
      </c>
    </row>
    <row r="69" spans="1:7" ht="12.75" customHeight="1">
      <c r="A69" s="1248" t="s">
        <v>300</v>
      </c>
      <c r="B69" s="1248"/>
      <c r="C69" s="360"/>
      <c r="D69" s="360"/>
      <c r="E69" s="360"/>
      <c r="F69" s="360"/>
      <c r="G69" s="360"/>
    </row>
    <row r="70" spans="1:7">
      <c r="A70" s="1248" t="s">
        <v>301</v>
      </c>
      <c r="B70" s="1248"/>
    </row>
    <row r="71" spans="1:7">
      <c r="A71" s="1248" t="s">
        <v>326</v>
      </c>
      <c r="B71" s="1248"/>
    </row>
    <row r="72" spans="1:7">
      <c r="A72" s="1248" t="s">
        <v>327</v>
      </c>
      <c r="B72" s="1248"/>
    </row>
    <row r="73" spans="1:7">
      <c r="A73" t="s">
        <v>328</v>
      </c>
    </row>
  </sheetData>
  <mergeCells count="13">
    <mergeCell ref="A49:B49"/>
    <mergeCell ref="A1:B1"/>
    <mergeCell ref="A3:B3"/>
    <mergeCell ref="A2:B2"/>
    <mergeCell ref="A16:B16"/>
    <mergeCell ref="A38:B38"/>
    <mergeCell ref="A27:B27"/>
    <mergeCell ref="A5:B5"/>
    <mergeCell ref="A70:B70"/>
    <mergeCell ref="A71:B71"/>
    <mergeCell ref="A72:B72"/>
    <mergeCell ref="A69:B69"/>
    <mergeCell ref="A59:B59"/>
  </mergeCells>
  <printOptions horizontalCentered="1" verticalCentered="1"/>
  <pageMargins left="0.7" right="0.7" top="0.75" bottom="0.75" header="0.3" footer="0.3"/>
  <pageSetup scale="10"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96"/>
  <sheetViews>
    <sheetView tabSelected="1" zoomScale="115" zoomScaleNormal="115" workbookViewId="0">
      <selection sqref="A1:M1"/>
    </sheetView>
  </sheetViews>
  <sheetFormatPr defaultColWidth="8.5703125"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17.42578125" customWidth="1"/>
  </cols>
  <sheetData>
    <row r="1" spans="1:11">
      <c r="A1" s="1272" t="s">
        <v>329</v>
      </c>
      <c r="B1" s="1273"/>
      <c r="C1" s="1273"/>
      <c r="D1" s="1273"/>
      <c r="E1" s="1273"/>
      <c r="F1" s="1273"/>
      <c r="G1" s="1274"/>
    </row>
    <row r="2" spans="1:11">
      <c r="A2" s="1275" t="s">
        <v>1</v>
      </c>
      <c r="B2" s="1276"/>
      <c r="C2" s="1276"/>
      <c r="D2" s="1276"/>
      <c r="E2" s="1276"/>
      <c r="F2" s="1276"/>
      <c r="G2" s="1277"/>
    </row>
    <row r="3" spans="1:11">
      <c r="A3" s="1278" t="s">
        <v>2</v>
      </c>
      <c r="B3" s="1276"/>
      <c r="C3" s="1276"/>
      <c r="D3" s="1276"/>
      <c r="E3" s="1276"/>
      <c r="F3" s="1276"/>
      <c r="G3" s="1277"/>
    </row>
    <row r="4" spans="1:11" ht="13.5" thickBot="1">
      <c r="A4" s="463"/>
      <c r="B4" s="4"/>
      <c r="C4" s="4"/>
      <c r="D4" s="4"/>
      <c r="E4" s="4"/>
      <c r="F4" s="4"/>
      <c r="G4" s="4"/>
    </row>
    <row r="5" spans="1:11">
      <c r="A5" s="1281" t="s">
        <v>330</v>
      </c>
      <c r="B5" s="1282"/>
      <c r="C5" s="1282"/>
      <c r="D5" s="1282"/>
      <c r="E5" s="1282"/>
      <c r="F5" s="1282"/>
      <c r="G5" s="1283"/>
    </row>
    <row r="6" spans="1:11" ht="13.5" thickBot="1">
      <c r="A6" s="50"/>
      <c r="B6" s="1279" t="s">
        <v>331</v>
      </c>
      <c r="C6" s="1279"/>
      <c r="D6" s="1279"/>
      <c r="E6" s="1279" t="s">
        <v>332</v>
      </c>
      <c r="F6" s="1279"/>
      <c r="G6" s="1280"/>
    </row>
    <row r="7" spans="1:11">
      <c r="A7" s="179" t="s">
        <v>333</v>
      </c>
      <c r="B7" s="462" t="s">
        <v>334</v>
      </c>
      <c r="C7" s="462" t="s">
        <v>335</v>
      </c>
      <c r="D7" s="458" t="s">
        <v>10</v>
      </c>
      <c r="E7" s="462" t="s">
        <v>336</v>
      </c>
      <c r="F7" s="462" t="s">
        <v>335</v>
      </c>
      <c r="G7" s="180" t="s">
        <v>10</v>
      </c>
      <c r="K7" s="74"/>
    </row>
    <row r="8" spans="1:11">
      <c r="A8" s="105" t="s">
        <v>337</v>
      </c>
      <c r="B8" s="520">
        <v>0</v>
      </c>
      <c r="C8" s="521">
        <v>0</v>
      </c>
      <c r="D8" s="233">
        <v>0</v>
      </c>
      <c r="E8" s="265">
        <v>0</v>
      </c>
      <c r="F8" s="238">
        <v>0</v>
      </c>
      <c r="G8" s="181">
        <f>SUM(E8:F8)</f>
        <v>0</v>
      </c>
      <c r="K8" s="74"/>
    </row>
    <row r="9" spans="1:11" ht="13.5" thickBot="1">
      <c r="A9" s="182" t="s">
        <v>338</v>
      </c>
      <c r="B9" s="522">
        <v>0</v>
      </c>
      <c r="C9" s="523">
        <v>0</v>
      </c>
      <c r="D9" s="234">
        <v>0</v>
      </c>
      <c r="E9" s="264">
        <v>0</v>
      </c>
      <c r="F9" s="264">
        <v>0</v>
      </c>
      <c r="G9" s="183">
        <f>SUM(E9:F9)</f>
        <v>0</v>
      </c>
    </row>
    <row r="10" spans="1:11" ht="13.5" thickBot="1">
      <c r="A10" s="215" t="s">
        <v>10</v>
      </c>
      <c r="B10" s="216">
        <f>SUM(B8:B9)</f>
        <v>0</v>
      </c>
      <c r="C10" s="216">
        <f>SUM(C8:C9)</f>
        <v>0</v>
      </c>
      <c r="D10" s="216">
        <f>SUM(B10:C10)</f>
        <v>0</v>
      </c>
      <c r="E10" s="217">
        <f>SUM(E8:E9)</f>
        <v>0</v>
      </c>
      <c r="F10" s="217">
        <f>SUM(F8:F9)</f>
        <v>0</v>
      </c>
      <c r="G10" s="218">
        <f t="shared" ref="G10" si="0">SUM(E10:F10)</f>
        <v>0</v>
      </c>
      <c r="H10" s="13" t="s">
        <v>239</v>
      </c>
    </row>
    <row r="11" spans="1:11">
      <c r="D11" s="38"/>
    </row>
    <row r="12" spans="1:11" ht="17.25" customHeight="1" thickBot="1">
      <c r="A12" s="1183"/>
      <c r="B12" s="1183"/>
      <c r="C12" s="1183"/>
      <c r="D12" s="1183"/>
      <c r="E12" s="1183"/>
      <c r="F12" s="1183"/>
      <c r="G12" s="1183"/>
    </row>
    <row r="13" spans="1:11">
      <c r="A13" s="1281" t="s">
        <v>339</v>
      </c>
      <c r="B13" s="1282"/>
      <c r="C13" s="1282"/>
      <c r="D13" s="1282"/>
      <c r="E13" s="1282"/>
      <c r="F13" s="1282"/>
      <c r="G13" s="1283"/>
    </row>
    <row r="14" spans="1:11" ht="13.5" thickBot="1">
      <c r="A14" s="51"/>
      <c r="B14" s="1279"/>
      <c r="C14" s="1279"/>
      <c r="D14" s="1279"/>
      <c r="E14" s="1279" t="s">
        <v>332</v>
      </c>
      <c r="F14" s="1279"/>
      <c r="G14" s="1280"/>
    </row>
    <row r="15" spans="1:11">
      <c r="A15" s="179" t="s">
        <v>333</v>
      </c>
      <c r="B15" s="462"/>
      <c r="C15" s="462"/>
      <c r="D15" s="462"/>
      <c r="E15" s="462" t="s">
        <v>336</v>
      </c>
      <c r="F15" s="462" t="s">
        <v>335</v>
      </c>
      <c r="G15" s="180" t="s">
        <v>10</v>
      </c>
    </row>
    <row r="16" spans="1:11">
      <c r="A16" s="514" t="s">
        <v>340</v>
      </c>
      <c r="B16" s="462"/>
      <c r="C16" s="462"/>
      <c r="D16" s="462"/>
      <c r="E16" s="1016"/>
      <c r="F16" s="1016"/>
      <c r="G16" s="1099">
        <v>0</v>
      </c>
    </row>
    <row r="17" spans="1:7">
      <c r="A17" s="975" t="s">
        <v>341</v>
      </c>
      <c r="B17" s="462"/>
      <c r="C17" s="462"/>
      <c r="D17" s="462"/>
      <c r="E17" s="1016"/>
      <c r="F17" s="1016"/>
      <c r="G17" s="1099">
        <v>0</v>
      </c>
    </row>
    <row r="18" spans="1:7">
      <c r="A18" s="979" t="s">
        <v>342</v>
      </c>
      <c r="B18" s="462"/>
      <c r="C18" s="462"/>
      <c r="D18" s="462"/>
      <c r="E18" s="1016"/>
      <c r="F18" s="1016"/>
      <c r="G18" s="1099">
        <v>0</v>
      </c>
    </row>
    <row r="19" spans="1:7">
      <c r="A19" s="979" t="s">
        <v>343</v>
      </c>
      <c r="B19" s="462"/>
      <c r="C19" s="462"/>
      <c r="D19" s="462"/>
      <c r="E19" s="1016"/>
      <c r="F19" s="1016"/>
      <c r="G19" s="1099">
        <v>0</v>
      </c>
    </row>
    <row r="20" spans="1:7">
      <c r="A20" s="979" t="s">
        <v>344</v>
      </c>
      <c r="B20" s="462"/>
      <c r="C20" s="462"/>
      <c r="D20" s="462"/>
      <c r="E20" s="1016"/>
      <c r="F20" s="1016"/>
      <c r="G20" s="1099">
        <v>0</v>
      </c>
    </row>
    <row r="21" spans="1:7">
      <c r="A21" s="979" t="s">
        <v>345</v>
      </c>
      <c r="B21" s="462"/>
      <c r="C21" s="462"/>
      <c r="D21" s="462"/>
      <c r="E21" s="1016"/>
      <c r="F21" s="1016"/>
      <c r="G21" s="1099">
        <v>0</v>
      </c>
    </row>
    <row r="22" spans="1:7">
      <c r="A22" s="979" t="s">
        <v>346</v>
      </c>
      <c r="B22" s="462"/>
      <c r="C22" s="462"/>
      <c r="D22" s="462"/>
      <c r="E22" s="1016"/>
      <c r="F22" s="1016"/>
      <c r="G22" s="1099">
        <v>0</v>
      </c>
    </row>
    <row r="23" spans="1:7">
      <c r="A23" s="979" t="s">
        <v>347</v>
      </c>
      <c r="B23" s="462"/>
      <c r="C23" s="462"/>
      <c r="D23" s="462"/>
      <c r="E23" s="1016"/>
      <c r="F23" s="1016"/>
      <c r="G23" s="1099">
        <v>0</v>
      </c>
    </row>
    <row r="24" spans="1:7">
      <c r="A24" s="92" t="s">
        <v>348</v>
      </c>
      <c r="B24" s="462"/>
      <c r="C24" s="462"/>
      <c r="D24" s="462"/>
      <c r="E24" s="1016"/>
      <c r="F24" s="1016"/>
      <c r="G24" s="1099">
        <v>0</v>
      </c>
    </row>
    <row r="25" spans="1:7">
      <c r="A25" s="514" t="s">
        <v>349</v>
      </c>
      <c r="B25" s="462"/>
      <c r="C25" s="462"/>
      <c r="D25" s="462"/>
      <c r="E25" s="1016"/>
      <c r="F25" s="1016"/>
      <c r="G25" s="1099">
        <v>0</v>
      </c>
    </row>
    <row r="26" spans="1:7">
      <c r="A26" s="514" t="s">
        <v>350</v>
      </c>
      <c r="B26" s="462"/>
      <c r="C26" s="462"/>
      <c r="D26" s="462"/>
      <c r="E26" s="1016"/>
      <c r="F26" s="1016"/>
      <c r="G26" s="1099">
        <v>0</v>
      </c>
    </row>
    <row r="27" spans="1:7">
      <c r="A27" s="514" t="s">
        <v>351</v>
      </c>
      <c r="B27" s="462"/>
      <c r="C27" s="462"/>
      <c r="D27" s="462"/>
      <c r="E27" s="1016"/>
      <c r="F27" s="1016"/>
      <c r="G27" s="1099">
        <v>0</v>
      </c>
    </row>
    <row r="28" spans="1:7">
      <c r="A28" s="514" t="s">
        <v>352</v>
      </c>
      <c r="B28" s="462"/>
      <c r="C28" s="462"/>
      <c r="D28" s="462"/>
      <c r="E28" s="1016"/>
      <c r="F28" s="1016"/>
      <c r="G28" s="1099">
        <v>0</v>
      </c>
    </row>
    <row r="29" spans="1:7">
      <c r="A29" s="514" t="s">
        <v>353</v>
      </c>
      <c r="B29" s="462"/>
      <c r="C29" s="462"/>
      <c r="D29" s="462"/>
      <c r="E29" s="1016"/>
      <c r="F29" s="1016"/>
      <c r="G29" s="1099">
        <v>0</v>
      </c>
    </row>
    <row r="30" spans="1:7">
      <c r="A30" s="514" t="s">
        <v>354</v>
      </c>
      <c r="B30" s="462"/>
      <c r="C30" s="462"/>
      <c r="D30" s="462"/>
      <c r="E30" s="1016"/>
      <c r="F30" s="1016"/>
      <c r="G30" s="1099">
        <v>0</v>
      </c>
    </row>
    <row r="31" spans="1:7">
      <c r="A31" s="514" t="s">
        <v>355</v>
      </c>
      <c r="B31" s="462"/>
      <c r="C31" s="462"/>
      <c r="D31" s="462"/>
      <c r="E31" s="1016"/>
      <c r="F31" s="1016"/>
      <c r="G31" s="1099">
        <v>0</v>
      </c>
    </row>
    <row r="32" spans="1:7">
      <c r="A32" s="514" t="s">
        <v>356</v>
      </c>
      <c r="B32" s="462"/>
      <c r="C32" s="462"/>
      <c r="D32" s="462"/>
      <c r="E32" s="1016"/>
      <c r="F32" s="1016"/>
      <c r="G32" s="1099">
        <v>0</v>
      </c>
    </row>
    <row r="33" spans="1:7">
      <c r="A33" s="514" t="s">
        <v>357</v>
      </c>
      <c r="B33" s="462"/>
      <c r="C33" s="462"/>
      <c r="D33" s="462"/>
      <c r="E33" s="1016"/>
      <c r="F33" s="1016"/>
      <c r="G33" s="1099">
        <v>0</v>
      </c>
    </row>
    <row r="34" spans="1:7">
      <c r="A34" s="514" t="s">
        <v>358</v>
      </c>
      <c r="B34" s="462"/>
      <c r="C34" s="462"/>
      <c r="D34" s="462"/>
      <c r="E34" s="1016"/>
      <c r="F34" s="1016"/>
      <c r="G34" s="1099">
        <v>0</v>
      </c>
    </row>
    <row r="35" spans="1:7">
      <c r="A35" s="514" t="s">
        <v>359</v>
      </c>
      <c r="B35" s="462"/>
      <c r="C35" s="462"/>
      <c r="D35" s="462"/>
      <c r="E35" s="1016"/>
      <c r="F35" s="1016"/>
      <c r="G35" s="1099">
        <v>0</v>
      </c>
    </row>
    <row r="36" spans="1:7">
      <c r="A36" s="514" t="s">
        <v>360</v>
      </c>
      <c r="B36" s="462"/>
      <c r="C36" s="462"/>
      <c r="D36" s="462"/>
      <c r="E36" s="1016"/>
      <c r="F36" s="1016"/>
      <c r="G36" s="1099">
        <v>0</v>
      </c>
    </row>
    <row r="37" spans="1:7">
      <c r="A37" s="514" t="s">
        <v>361</v>
      </c>
      <c r="B37" s="462"/>
      <c r="C37" s="462"/>
      <c r="D37" s="462"/>
      <c r="E37" s="1016"/>
      <c r="F37" s="1016"/>
      <c r="G37" s="1099">
        <v>0</v>
      </c>
    </row>
    <row r="38" spans="1:7">
      <c r="A38" s="514" t="s">
        <v>362</v>
      </c>
      <c r="B38" s="462"/>
      <c r="C38" s="462"/>
      <c r="D38" s="462"/>
      <c r="E38" s="1016"/>
      <c r="F38" s="1016"/>
      <c r="G38" s="1099">
        <v>0</v>
      </c>
    </row>
    <row r="39" spans="1:7">
      <c r="A39" s="514" t="s">
        <v>363</v>
      </c>
      <c r="B39" s="462"/>
      <c r="C39" s="462"/>
      <c r="D39" s="462"/>
      <c r="E39" s="1016"/>
      <c r="F39" s="1016"/>
      <c r="G39" s="1099">
        <v>0</v>
      </c>
    </row>
    <row r="40" spans="1:7">
      <c r="A40" s="514" t="s">
        <v>364</v>
      </c>
      <c r="B40" s="462"/>
      <c r="C40" s="462"/>
      <c r="D40" s="462"/>
      <c r="E40" s="1016"/>
      <c r="F40" s="1016"/>
      <c r="G40" s="1099">
        <v>0</v>
      </c>
    </row>
    <row r="41" spans="1:7">
      <c r="A41" s="514" t="s">
        <v>365</v>
      </c>
      <c r="B41" s="462"/>
      <c r="C41" s="462"/>
      <c r="D41" s="462"/>
      <c r="E41" s="1016"/>
      <c r="F41" s="1016"/>
      <c r="G41" s="1099">
        <v>0</v>
      </c>
    </row>
    <row r="42" spans="1:7">
      <c r="A42" s="975" t="s">
        <v>366</v>
      </c>
      <c r="B42" s="462"/>
      <c r="C42" s="462"/>
      <c r="D42" s="462"/>
      <c r="E42" s="1016"/>
      <c r="F42" s="1016"/>
      <c r="G42" s="1099">
        <v>0</v>
      </c>
    </row>
    <row r="43" spans="1:7">
      <c r="A43" s="979" t="s">
        <v>367</v>
      </c>
      <c r="B43" s="462"/>
      <c r="C43" s="462"/>
      <c r="D43" s="462"/>
      <c r="E43" s="1016"/>
      <c r="F43" s="1016"/>
      <c r="G43" s="1099">
        <v>0</v>
      </c>
    </row>
    <row r="44" spans="1:7">
      <c r="A44" s="979" t="s">
        <v>368</v>
      </c>
      <c r="B44" s="462"/>
      <c r="C44" s="462"/>
      <c r="D44" s="462"/>
      <c r="E44" s="1016"/>
      <c r="F44" s="1016"/>
      <c r="G44" s="1099">
        <v>0</v>
      </c>
    </row>
    <row r="45" spans="1:7">
      <c r="A45" s="1018" t="s">
        <v>369</v>
      </c>
      <c r="B45" s="1019"/>
      <c r="C45" s="1019"/>
      <c r="D45" s="1019"/>
      <c r="E45" s="1020"/>
      <c r="F45" s="1020"/>
      <c r="G45" s="1100">
        <v>0</v>
      </c>
    </row>
    <row r="46" spans="1:7">
      <c r="A46" s="184" t="s">
        <v>10</v>
      </c>
      <c r="B46" s="185"/>
      <c r="C46" s="185"/>
      <c r="D46" s="185"/>
      <c r="E46" s="177">
        <f>SUM(E16:E45)</f>
        <v>0</v>
      </c>
      <c r="F46" s="177">
        <f>SUM(F16:F45)</f>
        <v>0</v>
      </c>
      <c r="G46" s="1017">
        <f>SUM(G16:G45)</f>
        <v>0</v>
      </c>
    </row>
    <row r="49" spans="1:7" ht="13.5" thickBot="1">
      <c r="A49" s="1284" t="s">
        <v>370</v>
      </c>
      <c r="B49" s="1285"/>
      <c r="C49" s="1285"/>
      <c r="D49" s="1285"/>
      <c r="E49" s="1285"/>
      <c r="F49" s="1285"/>
      <c r="G49" s="1286"/>
    </row>
    <row r="50" spans="1:7" ht="13.5" thickBot="1">
      <c r="A50" s="425"/>
      <c r="B50" s="1287" t="s">
        <v>371</v>
      </c>
      <c r="C50" s="1288"/>
      <c r="D50" s="1289"/>
      <c r="E50" s="1279" t="s">
        <v>372</v>
      </c>
      <c r="F50" s="1279"/>
      <c r="G50" s="1279"/>
    </row>
    <row r="51" spans="1:7">
      <c r="A51" s="965" t="s">
        <v>333</v>
      </c>
      <c r="B51" s="966" t="s">
        <v>334</v>
      </c>
      <c r="C51" s="967" t="s">
        <v>335</v>
      </c>
      <c r="D51" s="967" t="s">
        <v>10</v>
      </c>
      <c r="E51" s="968" t="s">
        <v>336</v>
      </c>
      <c r="F51" s="969" t="s">
        <v>335</v>
      </c>
      <c r="G51" s="970" t="s">
        <v>10</v>
      </c>
    </row>
    <row r="52" spans="1:7">
      <c r="A52" s="514" t="s">
        <v>340</v>
      </c>
      <c r="B52" s="971" t="s">
        <v>373</v>
      </c>
      <c r="C52" s="971" t="s">
        <v>373</v>
      </c>
      <c r="D52" s="972" t="s">
        <v>373</v>
      </c>
      <c r="E52" s="973"/>
      <c r="F52" s="973">
        <v>1</v>
      </c>
      <c r="G52" s="974">
        <v>0</v>
      </c>
    </row>
    <row r="53" spans="1:7">
      <c r="A53" s="975" t="s">
        <v>341</v>
      </c>
      <c r="B53" s="976" t="s">
        <v>373</v>
      </c>
      <c r="C53" s="976" t="s">
        <v>373</v>
      </c>
      <c r="D53" s="977" t="s">
        <v>373</v>
      </c>
      <c r="E53" s="978"/>
      <c r="F53" s="978"/>
      <c r="G53" s="974">
        <v>0</v>
      </c>
    </row>
    <row r="54" spans="1:7">
      <c r="A54" s="979" t="s">
        <v>342</v>
      </c>
      <c r="B54" s="980" t="s">
        <v>373</v>
      </c>
      <c r="C54" s="980" t="s">
        <v>373</v>
      </c>
      <c r="D54" s="981" t="s">
        <v>373</v>
      </c>
      <c r="E54" s="982"/>
      <c r="F54" s="982"/>
      <c r="G54" s="974">
        <v>0</v>
      </c>
    </row>
    <row r="55" spans="1:7">
      <c r="A55" s="979" t="s">
        <v>343</v>
      </c>
      <c r="B55" s="980" t="s">
        <v>373</v>
      </c>
      <c r="C55" s="980" t="s">
        <v>373</v>
      </c>
      <c r="D55" s="981" t="s">
        <v>373</v>
      </c>
      <c r="E55" s="982"/>
      <c r="F55" s="982"/>
      <c r="G55" s="974">
        <v>0</v>
      </c>
    </row>
    <row r="56" spans="1:7">
      <c r="A56" s="979" t="s">
        <v>344</v>
      </c>
      <c r="B56" s="980" t="s">
        <v>373</v>
      </c>
      <c r="C56" s="980" t="s">
        <v>373</v>
      </c>
      <c r="D56" s="981" t="s">
        <v>373</v>
      </c>
      <c r="E56" s="982">
        <v>2</v>
      </c>
      <c r="F56" s="982">
        <v>2</v>
      </c>
      <c r="G56" s="974">
        <v>2</v>
      </c>
    </row>
    <row r="57" spans="1:7">
      <c r="A57" s="979" t="s">
        <v>345</v>
      </c>
      <c r="B57" s="971" t="s">
        <v>373</v>
      </c>
      <c r="C57" s="971" t="s">
        <v>373</v>
      </c>
      <c r="D57" s="972" t="s">
        <v>373</v>
      </c>
      <c r="E57" s="983"/>
      <c r="F57" s="983"/>
      <c r="G57" s="974">
        <v>0</v>
      </c>
    </row>
    <row r="58" spans="1:7">
      <c r="A58" s="979" t="s">
        <v>346</v>
      </c>
      <c r="B58" s="984" t="s">
        <v>373</v>
      </c>
      <c r="C58" s="984" t="s">
        <v>373</v>
      </c>
      <c r="D58" s="969" t="s">
        <v>373</v>
      </c>
      <c r="E58" s="973"/>
      <c r="F58" s="973"/>
      <c r="G58" s="974">
        <v>0</v>
      </c>
    </row>
    <row r="59" spans="1:7">
      <c r="A59" s="979" t="s">
        <v>347</v>
      </c>
      <c r="B59" s="984" t="s">
        <v>373</v>
      </c>
      <c r="C59" s="984" t="s">
        <v>373</v>
      </c>
      <c r="D59" s="969" t="s">
        <v>373</v>
      </c>
      <c r="E59" s="973"/>
      <c r="F59" s="973"/>
      <c r="G59" s="974">
        <v>0</v>
      </c>
    </row>
    <row r="60" spans="1:7">
      <c r="A60" s="92" t="s">
        <v>348</v>
      </c>
      <c r="B60" s="984" t="s">
        <v>373</v>
      </c>
      <c r="C60" s="984" t="s">
        <v>373</v>
      </c>
      <c r="D60" s="969" t="s">
        <v>373</v>
      </c>
      <c r="E60" s="973"/>
      <c r="F60" s="973"/>
      <c r="G60" s="974">
        <v>0</v>
      </c>
    </row>
    <row r="61" spans="1:7">
      <c r="A61" s="514" t="s">
        <v>349</v>
      </c>
      <c r="B61" s="984" t="s">
        <v>373</v>
      </c>
      <c r="C61" s="984" t="s">
        <v>373</v>
      </c>
      <c r="D61" s="969" t="s">
        <v>373</v>
      </c>
      <c r="E61" s="973"/>
      <c r="F61" s="973"/>
      <c r="G61" s="974">
        <v>0</v>
      </c>
    </row>
    <row r="62" spans="1:7">
      <c r="A62" s="514" t="s">
        <v>350</v>
      </c>
      <c r="B62" s="984" t="s">
        <v>373</v>
      </c>
      <c r="C62" s="984" t="s">
        <v>373</v>
      </c>
      <c r="D62" s="969" t="s">
        <v>373</v>
      </c>
      <c r="E62" s="973"/>
      <c r="F62" s="973"/>
      <c r="G62" s="974">
        <v>0</v>
      </c>
    </row>
    <row r="63" spans="1:7">
      <c r="A63" s="514" t="s">
        <v>351</v>
      </c>
      <c r="B63" s="984" t="s">
        <v>373</v>
      </c>
      <c r="C63" s="984" t="s">
        <v>373</v>
      </c>
      <c r="D63" s="969" t="s">
        <v>373</v>
      </c>
      <c r="E63" s="973"/>
      <c r="F63" s="973"/>
      <c r="G63" s="974">
        <v>0</v>
      </c>
    </row>
    <row r="64" spans="1:7">
      <c r="A64" s="514" t="s">
        <v>352</v>
      </c>
      <c r="B64" s="984" t="s">
        <v>373</v>
      </c>
      <c r="C64" s="984" t="s">
        <v>373</v>
      </c>
      <c r="D64" s="969" t="s">
        <v>373</v>
      </c>
      <c r="E64" s="973">
        <v>1</v>
      </c>
      <c r="F64" s="973">
        <v>2</v>
      </c>
      <c r="G64" s="974">
        <v>2</v>
      </c>
    </row>
    <row r="65" spans="1:7" ht="15.95" customHeight="1">
      <c r="A65" s="514" t="s">
        <v>353</v>
      </c>
      <c r="B65" s="984" t="s">
        <v>373</v>
      </c>
      <c r="C65" s="984" t="s">
        <v>373</v>
      </c>
      <c r="D65" s="969" t="s">
        <v>373</v>
      </c>
      <c r="E65" s="973">
        <v>1</v>
      </c>
      <c r="F65" s="973"/>
      <c r="G65" s="974">
        <v>1</v>
      </c>
    </row>
    <row r="66" spans="1:7">
      <c r="A66" s="514" t="s">
        <v>354</v>
      </c>
      <c r="B66" s="984" t="s">
        <v>373</v>
      </c>
      <c r="C66" s="984" t="s">
        <v>373</v>
      </c>
      <c r="D66" s="969" t="s">
        <v>373</v>
      </c>
      <c r="E66" s="973"/>
      <c r="F66" s="973"/>
      <c r="G66" s="974">
        <v>0</v>
      </c>
    </row>
    <row r="67" spans="1:7">
      <c r="A67" s="514" t="s">
        <v>355</v>
      </c>
      <c r="B67" s="984" t="s">
        <v>373</v>
      </c>
      <c r="C67" s="984" t="s">
        <v>373</v>
      </c>
      <c r="D67" s="969" t="s">
        <v>373</v>
      </c>
      <c r="E67" s="973"/>
      <c r="F67" s="973">
        <v>2</v>
      </c>
      <c r="G67" s="974">
        <v>1</v>
      </c>
    </row>
    <row r="68" spans="1:7">
      <c r="A68" s="514" t="s">
        <v>356</v>
      </c>
      <c r="B68" s="984" t="s">
        <v>373</v>
      </c>
      <c r="C68" s="984" t="s">
        <v>373</v>
      </c>
      <c r="D68" s="969" t="s">
        <v>373</v>
      </c>
      <c r="E68" s="973"/>
      <c r="F68" s="973"/>
      <c r="G68" s="974">
        <v>0</v>
      </c>
    </row>
    <row r="69" spans="1:7">
      <c r="A69" s="514" t="s">
        <v>357</v>
      </c>
      <c r="B69" s="984" t="s">
        <v>373</v>
      </c>
      <c r="C69" s="984" t="s">
        <v>373</v>
      </c>
      <c r="D69" s="969" t="s">
        <v>373</v>
      </c>
      <c r="E69" s="973"/>
      <c r="F69" s="973"/>
      <c r="G69" s="974">
        <v>0</v>
      </c>
    </row>
    <row r="70" spans="1:7">
      <c r="A70" s="514" t="s">
        <v>358</v>
      </c>
      <c r="B70" s="984" t="s">
        <v>373</v>
      </c>
      <c r="C70" s="984" t="s">
        <v>373</v>
      </c>
      <c r="D70" s="969" t="s">
        <v>373</v>
      </c>
      <c r="E70" s="973"/>
      <c r="F70" s="973"/>
      <c r="G70" s="974">
        <v>0</v>
      </c>
    </row>
    <row r="71" spans="1:7">
      <c r="A71" s="514" t="s">
        <v>359</v>
      </c>
      <c r="B71" s="984" t="s">
        <v>373</v>
      </c>
      <c r="C71" s="984" t="s">
        <v>373</v>
      </c>
      <c r="D71" s="969" t="s">
        <v>373</v>
      </c>
      <c r="E71" s="973"/>
      <c r="F71" s="973"/>
      <c r="G71" s="974">
        <v>0</v>
      </c>
    </row>
    <row r="72" spans="1:7">
      <c r="A72" s="514" t="s">
        <v>360</v>
      </c>
      <c r="B72" s="984" t="s">
        <v>373</v>
      </c>
      <c r="C72" s="984" t="s">
        <v>373</v>
      </c>
      <c r="D72" s="969" t="s">
        <v>373</v>
      </c>
      <c r="E72" s="973"/>
      <c r="F72" s="973">
        <v>1</v>
      </c>
      <c r="G72" s="974">
        <v>0</v>
      </c>
    </row>
    <row r="73" spans="1:7">
      <c r="A73" s="514" t="s">
        <v>361</v>
      </c>
      <c r="B73" s="984" t="s">
        <v>373</v>
      </c>
      <c r="C73" s="984" t="s">
        <v>373</v>
      </c>
      <c r="D73" s="969" t="s">
        <v>373</v>
      </c>
      <c r="E73" s="973"/>
      <c r="F73" s="973"/>
      <c r="G73" s="974">
        <v>0</v>
      </c>
    </row>
    <row r="74" spans="1:7">
      <c r="A74" s="514" t="s">
        <v>362</v>
      </c>
      <c r="B74" s="984" t="s">
        <v>373</v>
      </c>
      <c r="C74" s="984" t="s">
        <v>373</v>
      </c>
      <c r="D74" s="969" t="s">
        <v>373</v>
      </c>
      <c r="E74" s="973"/>
      <c r="F74" s="973"/>
      <c r="G74" s="974">
        <v>0</v>
      </c>
    </row>
    <row r="75" spans="1:7">
      <c r="A75" s="514" t="s">
        <v>363</v>
      </c>
      <c r="B75" s="984" t="s">
        <v>373</v>
      </c>
      <c r="C75" s="984" t="s">
        <v>373</v>
      </c>
      <c r="D75" s="969" t="s">
        <v>373</v>
      </c>
      <c r="E75" s="973"/>
      <c r="F75" s="973">
        <v>2</v>
      </c>
      <c r="G75" s="974">
        <v>2</v>
      </c>
    </row>
    <row r="76" spans="1:7">
      <c r="A76" s="514" t="s">
        <v>364</v>
      </c>
      <c r="B76" s="984" t="s">
        <v>373</v>
      </c>
      <c r="C76" s="984" t="s">
        <v>373</v>
      </c>
      <c r="D76" s="969" t="s">
        <v>373</v>
      </c>
      <c r="E76" s="973"/>
      <c r="F76" s="973">
        <v>2</v>
      </c>
      <c r="G76" s="974">
        <v>0</v>
      </c>
    </row>
    <row r="77" spans="1:7">
      <c r="A77" s="514" t="s">
        <v>365</v>
      </c>
      <c r="B77" s="984" t="s">
        <v>373</v>
      </c>
      <c r="C77" s="984" t="s">
        <v>373</v>
      </c>
      <c r="D77" s="969" t="s">
        <v>373</v>
      </c>
      <c r="E77" s="973"/>
      <c r="F77" s="973"/>
      <c r="G77" s="974">
        <v>0</v>
      </c>
    </row>
    <row r="78" spans="1:7">
      <c r="A78" s="975" t="s">
        <v>366</v>
      </c>
      <c r="B78" s="976" t="s">
        <v>373</v>
      </c>
      <c r="C78" s="976" t="s">
        <v>373</v>
      </c>
      <c r="D78" s="977" t="s">
        <v>373</v>
      </c>
      <c r="E78" s="978"/>
      <c r="F78" s="978">
        <v>1</v>
      </c>
      <c r="G78" s="974">
        <v>0</v>
      </c>
    </row>
    <row r="79" spans="1:7">
      <c r="A79" s="979" t="s">
        <v>367</v>
      </c>
      <c r="B79" s="980" t="s">
        <v>373</v>
      </c>
      <c r="C79" s="980" t="s">
        <v>373</v>
      </c>
      <c r="D79" s="981" t="s">
        <v>373</v>
      </c>
      <c r="E79" s="982"/>
      <c r="F79" s="982">
        <v>1</v>
      </c>
      <c r="G79" s="974">
        <v>1</v>
      </c>
    </row>
    <row r="80" spans="1:7">
      <c r="A80" s="979" t="s">
        <v>368</v>
      </c>
      <c r="B80" s="980" t="s">
        <v>373</v>
      </c>
      <c r="C80" s="980" t="s">
        <v>373</v>
      </c>
      <c r="D80" s="981" t="s">
        <v>373</v>
      </c>
      <c r="E80" s="982"/>
      <c r="F80" s="982">
        <v>1</v>
      </c>
      <c r="G80" s="974">
        <v>1</v>
      </c>
    </row>
    <row r="81" spans="1:7" ht="13.5" thickBot="1">
      <c r="A81" s="979" t="s">
        <v>369</v>
      </c>
      <c r="B81" s="980" t="s">
        <v>373</v>
      </c>
      <c r="C81" s="980" t="s">
        <v>373</v>
      </c>
      <c r="D81" s="981" t="s">
        <v>373</v>
      </c>
      <c r="E81" s="982"/>
      <c r="F81" s="982">
        <v>1</v>
      </c>
      <c r="G81" s="974">
        <v>0</v>
      </c>
    </row>
    <row r="82" spans="1:7">
      <c r="A82" s="429" t="s">
        <v>10</v>
      </c>
      <c r="B82" s="430"/>
      <c r="C82" s="430"/>
      <c r="D82" s="430"/>
      <c r="E82" s="432">
        <f>SUM(E52:E81)</f>
        <v>4</v>
      </c>
      <c r="F82" s="432">
        <f>SUM(F52:F81)</f>
        <v>16</v>
      </c>
      <c r="G82" s="432">
        <f t="shared" ref="G82" si="1">SUM(E82:F82)</f>
        <v>20</v>
      </c>
    </row>
    <row r="83" spans="1:7">
      <c r="A83" s="422"/>
      <c r="B83" s="423"/>
      <c r="C83" s="423"/>
      <c r="D83" s="423"/>
      <c r="E83" s="423"/>
      <c r="F83" s="424"/>
      <c r="G83" s="424"/>
    </row>
    <row r="84" spans="1:7">
      <c r="A84" s="422"/>
      <c r="B84" s="423"/>
      <c r="C84" s="423"/>
      <c r="D84" s="423"/>
      <c r="E84" s="423"/>
      <c r="F84" s="424"/>
      <c r="G84" s="424"/>
    </row>
    <row r="85" spans="1:7" ht="13.5" thickBot="1">
      <c r="A85" s="1284" t="s">
        <v>374</v>
      </c>
      <c r="B85" s="1285"/>
      <c r="C85" s="1285"/>
      <c r="D85" s="1285"/>
      <c r="E85" s="1285"/>
      <c r="F85" s="1285"/>
      <c r="G85" s="1286"/>
    </row>
    <row r="86" spans="1:7" ht="13.5" thickBot="1">
      <c r="A86" s="425"/>
      <c r="B86" s="1287" t="s">
        <v>331</v>
      </c>
      <c r="C86" s="1288"/>
      <c r="D86" s="1289"/>
      <c r="E86" s="1279" t="s">
        <v>332</v>
      </c>
      <c r="F86" s="1279"/>
      <c r="G86" s="1280"/>
    </row>
    <row r="87" spans="1:7">
      <c r="A87" s="426"/>
      <c r="B87" s="430" t="s">
        <v>334</v>
      </c>
      <c r="C87" s="430" t="s">
        <v>335</v>
      </c>
      <c r="D87" s="430" t="s">
        <v>10</v>
      </c>
      <c r="E87" s="462" t="s">
        <v>336</v>
      </c>
      <c r="F87" s="462" t="s">
        <v>335</v>
      </c>
      <c r="G87" s="180" t="s">
        <v>10</v>
      </c>
    </row>
    <row r="88" spans="1:7">
      <c r="A88" s="427"/>
      <c r="B88" s="151" t="s">
        <v>41</v>
      </c>
      <c r="C88" s="151" t="s">
        <v>41</v>
      </c>
      <c r="D88" s="151" t="s">
        <v>41</v>
      </c>
      <c r="E88" s="151" t="s">
        <v>41</v>
      </c>
      <c r="F88" s="204" t="s">
        <v>41</v>
      </c>
      <c r="G88" s="204" t="s">
        <v>41</v>
      </c>
    </row>
    <row r="89" spans="1:7" ht="13.5" thickBot="1">
      <c r="A89" s="428"/>
      <c r="B89" s="178" t="s">
        <v>41</v>
      </c>
      <c r="C89" s="178" t="s">
        <v>41</v>
      </c>
      <c r="D89" s="178" t="s">
        <v>41</v>
      </c>
      <c r="E89" s="178" t="s">
        <v>41</v>
      </c>
      <c r="F89" s="178" t="s">
        <v>41</v>
      </c>
      <c r="G89" s="178" t="s">
        <v>41</v>
      </c>
    </row>
    <row r="90" spans="1:7">
      <c r="A90" s="429" t="s">
        <v>10</v>
      </c>
      <c r="B90" s="430"/>
      <c r="C90" s="430"/>
      <c r="D90" s="430"/>
      <c r="E90" s="431"/>
      <c r="F90" s="432">
        <f>SUM(F88:F89)</f>
        <v>0</v>
      </c>
      <c r="G90" s="432">
        <f t="shared" ref="G90" si="2">SUM(E90:F90)</f>
        <v>0</v>
      </c>
    </row>
    <row r="92" spans="1:7">
      <c r="A92" s="1291" t="s">
        <v>375</v>
      </c>
      <c r="B92" s="1291"/>
      <c r="C92" s="1291"/>
      <c r="D92" s="1291"/>
      <c r="E92" s="1291"/>
      <c r="F92" s="1291"/>
      <c r="G92" s="1291"/>
    </row>
    <row r="93" spans="1:7">
      <c r="A93" s="1292" t="s">
        <v>376</v>
      </c>
      <c r="B93" s="1292"/>
      <c r="C93" s="1292"/>
      <c r="D93" s="1292"/>
      <c r="E93" s="1292"/>
      <c r="F93" s="1292"/>
      <c r="G93" s="1292"/>
    </row>
    <row r="94" spans="1:7">
      <c r="A94" s="524" t="s">
        <v>377</v>
      </c>
    </row>
    <row r="95" spans="1:7">
      <c r="A95" t="s">
        <v>378</v>
      </c>
    </row>
    <row r="96" spans="1:7">
      <c r="A96" s="1290" t="s">
        <v>379</v>
      </c>
      <c r="B96" s="1290"/>
      <c r="C96" s="1290"/>
      <c r="D96" s="1290"/>
      <c r="E96" s="1290"/>
      <c r="F96" s="1290"/>
      <c r="G96" s="1290"/>
    </row>
  </sheetData>
  <mergeCells count="19">
    <mergeCell ref="A85:G85"/>
    <mergeCell ref="B86:D86"/>
    <mergeCell ref="E86:G86"/>
    <mergeCell ref="A96:G96"/>
    <mergeCell ref="A12:G12"/>
    <mergeCell ref="A13:G13"/>
    <mergeCell ref="A92:G92"/>
    <mergeCell ref="A93:G93"/>
    <mergeCell ref="B14:D14"/>
    <mergeCell ref="E14:G14"/>
    <mergeCell ref="B50:D50"/>
    <mergeCell ref="E50:G50"/>
    <mergeCell ref="A49:G49"/>
    <mergeCell ref="A1:G1"/>
    <mergeCell ref="A2:G2"/>
    <mergeCell ref="A3:G3"/>
    <mergeCell ref="B6:D6"/>
    <mergeCell ref="E6:G6"/>
    <mergeCell ref="A5:G5"/>
  </mergeCells>
  <printOptions horizontalCentered="1" verticalCentered="1"/>
  <pageMargins left="0.25" right="0.25" top="0.5" bottom="0.5" header="0.5" footer="0.5"/>
  <pageSetup scale="10" orientation="landscape" r:id="rId1"/>
  <customProperties>
    <customPr name="_pios_id" r:id="rId2"/>
  </customProperties>
  <ignoredErrors>
    <ignoredError sqref="D10" formula="1"/>
    <ignoredError sqref="G8:G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88"/>
  <sheetViews>
    <sheetView tabSelected="1" zoomScale="82" zoomScaleNormal="115" workbookViewId="0">
      <selection sqref="A1:M1"/>
    </sheetView>
  </sheetViews>
  <sheetFormatPr defaultColWidth="8.5703125" defaultRowHeight="12.75"/>
  <cols>
    <col min="1" max="1" width="10.5703125" customWidth="1"/>
    <col min="2" max="2" width="11.5703125" customWidth="1"/>
    <col min="3" max="3" width="9.5703125" customWidth="1"/>
    <col min="4" max="4" width="11.5703125" bestFit="1" customWidth="1"/>
    <col min="5" max="5" width="6.5703125" customWidth="1"/>
    <col min="6" max="6" width="11.42578125" customWidth="1"/>
    <col min="7" max="7" width="8.85546875" customWidth="1"/>
    <col min="8" max="8" width="9.42578125" customWidth="1"/>
    <col min="9" max="9" width="6.5703125" customWidth="1"/>
    <col min="10" max="10" width="11.5703125" customWidth="1"/>
    <col min="11" max="11" width="9" customWidth="1"/>
    <col min="12" max="12" width="10.42578125" customWidth="1"/>
    <col min="13" max="13" width="6.5703125" customWidth="1"/>
    <col min="14" max="14" width="11.5703125" customWidth="1"/>
    <col min="15" max="15" width="12" customWidth="1"/>
    <col min="16" max="16" width="11.5703125" bestFit="1" customWidth="1"/>
    <col min="17" max="17" width="9.5703125" customWidth="1"/>
    <col min="18" max="18" width="9.42578125" bestFit="1" customWidth="1"/>
  </cols>
  <sheetData>
    <row r="1" spans="1:17" ht="15.75">
      <c r="A1" s="1219" t="s">
        <v>380</v>
      </c>
      <c r="B1" s="1219"/>
      <c r="C1" s="1219"/>
      <c r="D1" s="1219"/>
      <c r="E1" s="1219"/>
      <c r="F1" s="1219"/>
      <c r="G1" s="1219"/>
      <c r="H1" s="1219"/>
      <c r="I1" s="1219"/>
      <c r="J1" s="1219"/>
      <c r="K1" s="1219"/>
      <c r="L1" s="1219"/>
      <c r="M1" s="1219"/>
      <c r="N1" s="1219"/>
      <c r="O1" s="1219"/>
      <c r="P1" s="1219"/>
      <c r="Q1" s="1219"/>
    </row>
    <row r="2" spans="1:17" ht="15.75">
      <c r="A2" s="1219" t="s">
        <v>1</v>
      </c>
      <c r="B2" s="1271"/>
      <c r="C2" s="1271"/>
      <c r="D2" s="1271"/>
      <c r="E2" s="1271"/>
      <c r="F2" s="1271"/>
      <c r="G2" s="1271"/>
      <c r="H2" s="1271"/>
      <c r="I2" s="1271"/>
      <c r="J2" s="1271"/>
      <c r="K2" s="1271"/>
      <c r="L2" s="1271"/>
      <c r="M2" s="1271"/>
      <c r="N2" s="1271"/>
      <c r="O2" s="1271"/>
      <c r="P2" s="1271"/>
      <c r="Q2" s="1271"/>
    </row>
    <row r="3" spans="1:17" ht="15.75">
      <c r="A3" s="1270" t="s">
        <v>2</v>
      </c>
      <c r="B3" s="1308"/>
      <c r="C3" s="1308"/>
      <c r="D3" s="1308"/>
      <c r="E3" s="1308"/>
      <c r="F3" s="1308"/>
      <c r="G3" s="1308"/>
      <c r="H3" s="1308"/>
      <c r="I3" s="1308"/>
      <c r="J3" s="1308"/>
      <c r="K3" s="1308"/>
      <c r="L3" s="1308"/>
      <c r="M3" s="1308"/>
      <c r="N3" s="1308"/>
      <c r="O3" s="1308"/>
      <c r="P3" s="1308"/>
      <c r="Q3" s="1308"/>
    </row>
    <row r="4" spans="1:17" ht="15.75">
      <c r="A4" s="465"/>
      <c r="B4" s="362"/>
      <c r="C4" s="362"/>
      <c r="D4" s="362"/>
      <c r="E4" s="362"/>
      <c r="F4" s="362"/>
      <c r="G4" s="362"/>
      <c r="H4" s="362"/>
      <c r="I4" s="362"/>
      <c r="J4" s="362"/>
      <c r="K4" s="362"/>
      <c r="L4" s="362"/>
      <c r="M4" s="362"/>
      <c r="N4" s="362"/>
      <c r="O4" s="362"/>
      <c r="P4" s="362"/>
      <c r="Q4" s="362"/>
    </row>
    <row r="5" spans="1:17" ht="15.75">
      <c r="A5" s="1293" t="s">
        <v>381</v>
      </c>
      <c r="B5" s="1294"/>
      <c r="C5" s="1294"/>
      <c r="D5" s="1294"/>
      <c r="E5" s="1294"/>
      <c r="F5" s="1294"/>
      <c r="G5" s="1294"/>
      <c r="H5" s="1294"/>
      <c r="I5" s="1295"/>
      <c r="J5" s="362"/>
      <c r="K5" s="362"/>
      <c r="L5" s="362"/>
      <c r="M5" s="362"/>
      <c r="N5" s="362"/>
      <c r="O5" s="362"/>
      <c r="P5" s="362"/>
      <c r="Q5" s="362"/>
    </row>
    <row r="6" spans="1:17">
      <c r="A6" s="1297" t="s">
        <v>382</v>
      </c>
      <c r="B6" s="1300" t="s">
        <v>383</v>
      </c>
      <c r="C6" s="1300"/>
      <c r="D6" s="1300"/>
      <c r="E6" s="1301"/>
      <c r="F6" s="1300" t="s">
        <v>384</v>
      </c>
      <c r="G6" s="1300"/>
      <c r="H6" s="1300"/>
      <c r="I6" s="1300"/>
      <c r="J6" s="1228" t="s">
        <v>385</v>
      </c>
      <c r="K6" s="1228"/>
      <c r="L6" s="1228"/>
      <c r="M6" s="1228"/>
      <c r="N6" s="1228" t="s">
        <v>10</v>
      </c>
      <c r="O6" s="1228"/>
      <c r="P6" s="1228"/>
      <c r="Q6" s="1228"/>
    </row>
    <row r="7" spans="1:17" ht="36" customHeight="1">
      <c r="A7" s="1298"/>
      <c r="B7" s="1296" t="s">
        <v>386</v>
      </c>
      <c r="C7" s="1228" t="s">
        <v>387</v>
      </c>
      <c r="D7" s="1228"/>
      <c r="E7" s="1228"/>
      <c r="F7" s="1296" t="s">
        <v>386</v>
      </c>
      <c r="G7" s="1228" t="s">
        <v>387</v>
      </c>
      <c r="H7" s="1228"/>
      <c r="I7" s="1228"/>
      <c r="J7" s="1296" t="s">
        <v>386</v>
      </c>
      <c r="K7" s="1228" t="s">
        <v>387</v>
      </c>
      <c r="L7" s="1228"/>
      <c r="M7" s="1228"/>
      <c r="N7" s="1296" t="s">
        <v>386</v>
      </c>
      <c r="O7" s="1305" t="s">
        <v>387</v>
      </c>
      <c r="P7" s="1306"/>
      <c r="Q7" s="1307"/>
    </row>
    <row r="8" spans="1:17" ht="27" customHeight="1">
      <c r="A8" s="1299"/>
      <c r="B8" s="1296"/>
      <c r="C8" s="361" t="s">
        <v>388</v>
      </c>
      <c r="D8" s="361" t="s">
        <v>389</v>
      </c>
      <c r="E8" s="361" t="s">
        <v>222</v>
      </c>
      <c r="F8" s="1296"/>
      <c r="G8" s="361" t="s">
        <v>388</v>
      </c>
      <c r="H8" s="361" t="s">
        <v>389</v>
      </c>
      <c r="I8" s="361" t="s">
        <v>222</v>
      </c>
      <c r="J8" s="1296"/>
      <c r="K8" s="361" t="s">
        <v>388</v>
      </c>
      <c r="L8" s="361" t="s">
        <v>389</v>
      </c>
      <c r="M8" s="361" t="s">
        <v>222</v>
      </c>
      <c r="N8" s="1296"/>
      <c r="O8" s="361" t="s">
        <v>388</v>
      </c>
      <c r="P8" s="361" t="s">
        <v>389</v>
      </c>
      <c r="Q8" s="361" t="s">
        <v>222</v>
      </c>
    </row>
    <row r="9" spans="1:17">
      <c r="A9" s="91" t="s">
        <v>390</v>
      </c>
      <c r="B9" s="158">
        <v>3278</v>
      </c>
      <c r="C9" s="525">
        <v>27744</v>
      </c>
      <c r="D9" s="239">
        <v>1177862</v>
      </c>
      <c r="E9" s="525">
        <v>144</v>
      </c>
      <c r="F9" s="526">
        <v>213</v>
      </c>
      <c r="G9" s="526">
        <v>3523</v>
      </c>
      <c r="H9" s="526">
        <v>14584</v>
      </c>
      <c r="I9" s="526">
        <v>5</v>
      </c>
      <c r="J9" s="158">
        <v>506</v>
      </c>
      <c r="K9" s="525">
        <v>-2421</v>
      </c>
      <c r="L9" s="239">
        <v>176207</v>
      </c>
      <c r="M9" s="525">
        <v>21</v>
      </c>
      <c r="N9" s="156">
        <v>3997</v>
      </c>
      <c r="O9" s="158">
        <v>28845</v>
      </c>
      <c r="P9" s="158">
        <v>1368653</v>
      </c>
      <c r="Q9" s="157">
        <v>170</v>
      </c>
    </row>
    <row r="10" spans="1:17">
      <c r="A10" s="91" t="s">
        <v>391</v>
      </c>
      <c r="B10" s="158">
        <v>5608</v>
      </c>
      <c r="C10" s="525">
        <v>89590</v>
      </c>
      <c r="D10" s="239">
        <v>1679887</v>
      </c>
      <c r="E10" s="525">
        <v>333</v>
      </c>
      <c r="F10" s="526">
        <v>529</v>
      </c>
      <c r="G10" s="526">
        <v>13191</v>
      </c>
      <c r="H10" s="526">
        <v>93660</v>
      </c>
      <c r="I10" s="526">
        <v>45</v>
      </c>
      <c r="J10" s="158">
        <v>956</v>
      </c>
      <c r="K10" s="525">
        <v>-1519</v>
      </c>
      <c r="L10" s="239">
        <v>296472</v>
      </c>
      <c r="M10" s="525">
        <v>21</v>
      </c>
      <c r="N10" s="156">
        <v>7093</v>
      </c>
      <c r="O10" s="158">
        <v>101261</v>
      </c>
      <c r="P10" s="158">
        <v>2070019</v>
      </c>
      <c r="Q10" s="157">
        <v>400</v>
      </c>
    </row>
    <row r="11" spans="1:17">
      <c r="A11" s="91" t="s">
        <v>392</v>
      </c>
      <c r="B11" s="526">
        <v>5965</v>
      </c>
      <c r="C11" s="526">
        <v>93584</v>
      </c>
      <c r="D11" s="526">
        <v>1745808</v>
      </c>
      <c r="E11" s="526">
        <v>338</v>
      </c>
      <c r="F11" s="526">
        <v>357</v>
      </c>
      <c r="G11" s="526">
        <v>7800</v>
      </c>
      <c r="H11" s="526">
        <v>53027</v>
      </c>
      <c r="I11" s="526">
        <v>28</v>
      </c>
      <c r="J11" s="526">
        <v>1024</v>
      </c>
      <c r="K11" s="526">
        <v>-637</v>
      </c>
      <c r="L11" s="526">
        <v>268034</v>
      </c>
      <c r="M11" s="526">
        <v>20</v>
      </c>
      <c r="N11" s="156">
        <v>7346</v>
      </c>
      <c r="O11" s="526">
        <v>100747</v>
      </c>
      <c r="P11" s="526">
        <v>2066870</v>
      </c>
      <c r="Q11" s="157">
        <v>387</v>
      </c>
    </row>
    <row r="12" spans="1:17">
      <c r="A12" s="91" t="s">
        <v>393</v>
      </c>
      <c r="B12" s="526"/>
      <c r="C12" s="526"/>
      <c r="D12" s="526"/>
      <c r="E12" s="526"/>
      <c r="F12" s="526"/>
      <c r="G12" s="526"/>
      <c r="H12" s="526"/>
      <c r="I12" s="526"/>
      <c r="J12" s="526"/>
      <c r="K12" s="526"/>
      <c r="L12" s="526"/>
      <c r="M12" s="526"/>
      <c r="N12" s="156"/>
      <c r="O12" s="527"/>
      <c r="P12" s="527"/>
      <c r="Q12" s="157"/>
    </row>
    <row r="13" spans="1:17">
      <c r="A13" s="91" t="s">
        <v>394</v>
      </c>
      <c r="B13" s="526"/>
      <c r="C13" s="526"/>
      <c r="D13" s="526"/>
      <c r="E13" s="526"/>
      <c r="F13" s="526"/>
      <c r="G13" s="526"/>
      <c r="H13" s="526"/>
      <c r="I13" s="526"/>
      <c r="J13" s="526"/>
      <c r="K13" s="526"/>
      <c r="L13" s="526"/>
      <c r="M13" s="526"/>
      <c r="N13" s="156"/>
      <c r="O13" s="527"/>
      <c r="P13" s="527"/>
      <c r="Q13" s="157"/>
    </row>
    <row r="14" spans="1:17">
      <c r="A14" s="91" t="s">
        <v>395</v>
      </c>
      <c r="B14" s="526"/>
      <c r="C14" s="526"/>
      <c r="D14" s="526"/>
      <c r="E14" s="526"/>
      <c r="F14" s="526"/>
      <c r="G14" s="526"/>
      <c r="H14" s="526"/>
      <c r="I14" s="526"/>
      <c r="J14" s="526"/>
      <c r="K14" s="526"/>
      <c r="L14" s="526"/>
      <c r="M14" s="526"/>
      <c r="N14" s="156"/>
      <c r="O14" s="527"/>
      <c r="P14" s="527"/>
      <c r="Q14" s="157"/>
    </row>
    <row r="15" spans="1:17">
      <c r="A15" s="91" t="s">
        <v>396</v>
      </c>
      <c r="B15" s="526"/>
      <c r="C15" s="526"/>
      <c r="D15" s="526"/>
      <c r="E15" s="526"/>
      <c r="F15" s="526"/>
      <c r="G15" s="526"/>
      <c r="H15" s="526"/>
      <c r="I15" s="526"/>
      <c r="J15" s="526"/>
      <c r="K15" s="526"/>
      <c r="L15" s="526"/>
      <c r="M15" s="526"/>
      <c r="N15" s="156"/>
      <c r="O15" s="527"/>
      <c r="P15" s="527"/>
      <c r="Q15" s="157"/>
    </row>
    <row r="16" spans="1:17">
      <c r="A16" s="91" t="s">
        <v>397</v>
      </c>
      <c r="B16" s="526"/>
      <c r="C16" s="526"/>
      <c r="D16" s="526"/>
      <c r="E16" s="526"/>
      <c r="F16" s="526"/>
      <c r="G16" s="526"/>
      <c r="H16" s="526"/>
      <c r="I16" s="526"/>
      <c r="J16" s="526"/>
      <c r="K16" s="526"/>
      <c r="L16" s="526"/>
      <c r="M16" s="526"/>
      <c r="N16" s="158"/>
      <c r="O16" s="527"/>
      <c r="P16" s="527"/>
      <c r="Q16" s="157"/>
    </row>
    <row r="17" spans="1:18">
      <c r="A17" s="91" t="s">
        <v>398</v>
      </c>
      <c r="B17" s="526"/>
      <c r="C17" s="526"/>
      <c r="D17" s="526"/>
      <c r="E17" s="526"/>
      <c r="F17" s="526"/>
      <c r="G17" s="526"/>
      <c r="H17" s="526"/>
      <c r="I17" s="526"/>
      <c r="J17" s="526"/>
      <c r="K17" s="526"/>
      <c r="L17" s="526"/>
      <c r="M17" s="526"/>
      <c r="N17" s="158"/>
      <c r="O17" s="527"/>
      <c r="P17" s="527"/>
      <c r="Q17" s="157"/>
      <c r="R17" t="s">
        <v>239</v>
      </c>
    </row>
    <row r="18" spans="1:18">
      <c r="A18" s="91" t="s">
        <v>399</v>
      </c>
      <c r="B18" s="528"/>
      <c r="C18" s="526"/>
      <c r="D18" s="526"/>
      <c r="E18" s="526"/>
      <c r="F18" s="526"/>
      <c r="G18" s="526"/>
      <c r="H18" s="526"/>
      <c r="I18" s="526"/>
      <c r="J18" s="526"/>
      <c r="K18" s="526"/>
      <c r="L18" s="526"/>
      <c r="M18" s="526"/>
      <c r="N18" s="158"/>
      <c r="O18" s="527"/>
      <c r="P18" s="527"/>
      <c r="Q18" s="157"/>
    </row>
    <row r="19" spans="1:18">
      <c r="A19" s="91" t="s">
        <v>400</v>
      </c>
      <c r="B19" s="87"/>
      <c r="C19" s="87"/>
      <c r="D19" s="87"/>
      <c r="E19" s="87"/>
      <c r="F19" s="529"/>
      <c r="G19" s="529"/>
      <c r="H19" s="529"/>
      <c r="I19" s="529"/>
      <c r="J19" s="91"/>
      <c r="K19" s="91"/>
      <c r="L19" s="87"/>
      <c r="M19" s="91"/>
      <c r="N19" s="158"/>
      <c r="O19" s="530"/>
      <c r="P19" s="530"/>
      <c r="Q19" s="157"/>
    </row>
    <row r="20" spans="1:18">
      <c r="A20" s="11" t="s">
        <v>401</v>
      </c>
      <c r="B20" s="531"/>
      <c r="C20" s="531"/>
      <c r="D20" s="531"/>
      <c r="E20" s="531"/>
      <c r="F20" s="532"/>
      <c r="G20" s="532"/>
      <c r="H20" s="532"/>
      <c r="I20" s="532"/>
      <c r="J20" s="11"/>
      <c r="K20" s="11"/>
      <c r="L20" s="531"/>
      <c r="M20" s="11"/>
      <c r="N20" s="235"/>
      <c r="O20" s="533"/>
      <c r="P20" s="533"/>
      <c r="Q20" s="236"/>
    </row>
    <row r="21" spans="1:18">
      <c r="A21" s="9" t="s">
        <v>402</v>
      </c>
      <c r="B21" s="10">
        <f>SUM(B9:B20)</f>
        <v>14851</v>
      </c>
      <c r="C21" s="10">
        <f t="shared" ref="C21:N21" si="0">SUM(C9:C20)</f>
        <v>210918</v>
      </c>
      <c r="D21" s="10">
        <f t="shared" si="0"/>
        <v>4603557</v>
      </c>
      <c r="E21" s="10">
        <f t="shared" si="0"/>
        <v>815</v>
      </c>
      <c r="F21" s="10">
        <f t="shared" si="0"/>
        <v>1099</v>
      </c>
      <c r="G21" s="10">
        <f t="shared" si="0"/>
        <v>24514</v>
      </c>
      <c r="H21" s="10">
        <f t="shared" si="0"/>
        <v>161271</v>
      </c>
      <c r="I21" s="10">
        <f t="shared" si="0"/>
        <v>78</v>
      </c>
      <c r="J21" s="10">
        <f t="shared" si="0"/>
        <v>2486</v>
      </c>
      <c r="K21" s="10">
        <f t="shared" si="0"/>
        <v>-4577</v>
      </c>
      <c r="L21" s="10">
        <f>SUM(L9:L20)</f>
        <v>740713</v>
      </c>
      <c r="M21" s="10">
        <f t="shared" si="0"/>
        <v>62</v>
      </c>
      <c r="N21" s="444">
        <f t="shared" si="0"/>
        <v>18436</v>
      </c>
      <c r="O21" s="444">
        <f>SUM(O9:O20)</f>
        <v>230853</v>
      </c>
      <c r="P21" s="444">
        <f>SUM(P9:P20)</f>
        <v>5505542</v>
      </c>
      <c r="Q21" s="444">
        <f>SUM(Q9:Q20)</f>
        <v>957</v>
      </c>
    </row>
    <row r="23" spans="1:18" ht="12.75" customHeight="1">
      <c r="A23" s="1302" t="s">
        <v>403</v>
      </c>
      <c r="B23" s="1303"/>
      <c r="C23" s="1303"/>
      <c r="D23" s="1303"/>
      <c r="E23" s="1303"/>
      <c r="F23" s="1303"/>
      <c r="G23" s="1303"/>
      <c r="H23" s="1303"/>
      <c r="I23" s="1303"/>
      <c r="J23" s="1303"/>
      <c r="K23" s="1303"/>
      <c r="L23" s="1303"/>
      <c r="M23" s="1303"/>
      <c r="N23" s="1303"/>
      <c r="O23" s="1303"/>
      <c r="P23" s="1303"/>
      <c r="Q23" s="1304"/>
    </row>
    <row r="24" spans="1:18" ht="12.75" customHeight="1">
      <c r="A24" s="1292" t="s">
        <v>379</v>
      </c>
      <c r="B24" s="1292"/>
      <c r="C24" s="1292"/>
      <c r="D24" s="1292"/>
      <c r="E24" s="1292"/>
      <c r="F24" s="1292"/>
      <c r="G24" s="1292"/>
      <c r="H24" s="1292"/>
      <c r="I24" s="1292"/>
      <c r="J24" s="1292"/>
      <c r="K24" s="1292"/>
      <c r="L24" s="1292"/>
      <c r="M24" s="1292"/>
      <c r="N24" s="1292"/>
      <c r="O24" s="1292"/>
      <c r="P24" s="357"/>
      <c r="Q24" s="357"/>
    </row>
    <row r="25" spans="1:18" ht="16.5" customHeight="1"/>
    <row r="26" spans="1:18" ht="15" customHeight="1">
      <c r="A26" s="1293" t="s">
        <v>404</v>
      </c>
      <c r="B26" s="1294"/>
      <c r="C26" s="1294"/>
      <c r="D26" s="1294"/>
      <c r="E26" s="1294"/>
      <c r="F26" s="1294"/>
      <c r="G26" s="1294"/>
      <c r="H26" s="1294"/>
      <c r="I26" s="1295"/>
      <c r="J26" s="362"/>
      <c r="K26" s="362"/>
      <c r="L26" s="362"/>
      <c r="M26" s="362"/>
      <c r="N26" s="362"/>
      <c r="O26" s="362"/>
      <c r="P26" s="362"/>
      <c r="Q26" s="362"/>
    </row>
    <row r="27" spans="1:18">
      <c r="A27" s="461"/>
      <c r="B27" s="1300" t="s">
        <v>383</v>
      </c>
      <c r="C27" s="1300"/>
      <c r="D27" s="1300"/>
      <c r="E27" s="1301"/>
      <c r="F27" s="1300" t="s">
        <v>384</v>
      </c>
      <c r="G27" s="1300"/>
      <c r="H27" s="1300"/>
      <c r="I27" s="1300"/>
      <c r="J27" s="1228" t="s">
        <v>385</v>
      </c>
      <c r="K27" s="1228"/>
      <c r="L27" s="1228"/>
      <c r="M27" s="1228"/>
      <c r="N27" s="1228" t="s">
        <v>10</v>
      </c>
      <c r="O27" s="1228"/>
      <c r="P27" s="1228"/>
      <c r="Q27" s="1228"/>
    </row>
    <row r="28" spans="1:18">
      <c r="A28" s="1312" t="s">
        <v>382</v>
      </c>
      <c r="B28" s="1309" t="s">
        <v>386</v>
      </c>
      <c r="C28" s="18"/>
      <c r="D28" s="19"/>
      <c r="E28" s="20"/>
      <c r="F28" s="1309" t="s">
        <v>386</v>
      </c>
      <c r="G28" s="18"/>
      <c r="H28" s="19"/>
      <c r="I28" s="20"/>
      <c r="J28" s="1309" t="s">
        <v>386</v>
      </c>
      <c r="K28" s="18"/>
      <c r="L28" s="19"/>
      <c r="M28" s="20"/>
      <c r="N28" s="1309" t="s">
        <v>386</v>
      </c>
      <c r="O28" s="18"/>
      <c r="P28" s="19"/>
      <c r="Q28" s="20"/>
    </row>
    <row r="29" spans="1:18" ht="13.5" customHeight="1">
      <c r="A29" s="1313"/>
      <c r="B29" s="1310"/>
      <c r="C29" s="1300" t="s">
        <v>387</v>
      </c>
      <c r="D29" s="1300"/>
      <c r="E29" s="1300"/>
      <c r="F29" s="1310"/>
      <c r="G29" s="1300" t="s">
        <v>387</v>
      </c>
      <c r="H29" s="1300"/>
      <c r="I29" s="1300"/>
      <c r="J29" s="1310"/>
      <c r="K29" s="1300" t="s">
        <v>387</v>
      </c>
      <c r="L29" s="1300"/>
      <c r="M29" s="1300"/>
      <c r="N29" s="1310"/>
      <c r="O29" s="1300" t="s">
        <v>387</v>
      </c>
      <c r="P29" s="1300"/>
      <c r="Q29" s="1300"/>
    </row>
    <row r="30" spans="1:18" ht="25.5" customHeight="1">
      <c r="A30" s="1314"/>
      <c r="B30" s="1310"/>
      <c r="C30" s="21" t="s">
        <v>388</v>
      </c>
      <c r="D30" s="361" t="s">
        <v>389</v>
      </c>
      <c r="E30" s="361" t="s">
        <v>222</v>
      </c>
      <c r="F30" s="1311"/>
      <c r="G30" s="21" t="s">
        <v>388</v>
      </c>
      <c r="H30" s="361" t="s">
        <v>389</v>
      </c>
      <c r="I30" s="361" t="s">
        <v>222</v>
      </c>
      <c r="J30" s="1311"/>
      <c r="K30" s="21" t="s">
        <v>388</v>
      </c>
      <c r="L30" s="361" t="s">
        <v>389</v>
      </c>
      <c r="M30" s="361" t="s">
        <v>222</v>
      </c>
      <c r="N30" s="1311"/>
      <c r="O30" s="21" t="s">
        <v>388</v>
      </c>
      <c r="P30" s="361" t="s">
        <v>389</v>
      </c>
      <c r="Q30" s="361" t="s">
        <v>222</v>
      </c>
    </row>
    <row r="31" spans="1:18">
      <c r="A31" s="1102" t="s">
        <v>390</v>
      </c>
      <c r="B31" s="1101">
        <v>0</v>
      </c>
      <c r="C31" s="1103"/>
      <c r="D31" s="106"/>
      <c r="E31" s="106"/>
      <c r="F31" s="106"/>
      <c r="G31" s="106"/>
      <c r="H31" s="106"/>
      <c r="I31" s="106"/>
      <c r="J31" s="106"/>
      <c r="K31" s="106"/>
      <c r="L31" s="106"/>
      <c r="M31" s="106"/>
      <c r="N31" s="106"/>
      <c r="O31" s="106"/>
      <c r="P31" s="106"/>
      <c r="Q31" s="106"/>
    </row>
    <row r="32" spans="1:18">
      <c r="A32" s="91" t="s">
        <v>391</v>
      </c>
      <c r="B32" s="1101">
        <v>0</v>
      </c>
      <c r="C32" s="108"/>
      <c r="D32" s="108"/>
      <c r="E32" s="108"/>
      <c r="F32" s="106"/>
      <c r="G32" s="106"/>
      <c r="H32" s="106"/>
      <c r="I32" s="106"/>
      <c r="J32" s="106"/>
      <c r="K32" s="106"/>
      <c r="L32" s="108"/>
      <c r="M32" s="108"/>
      <c r="N32" s="106"/>
      <c r="O32" s="106"/>
      <c r="P32" s="106"/>
      <c r="Q32" s="106"/>
    </row>
    <row r="33" spans="1:17">
      <c r="A33" s="91" t="s">
        <v>392</v>
      </c>
      <c r="B33" s="1101">
        <v>0</v>
      </c>
      <c r="C33" s="106"/>
      <c r="D33" s="106"/>
      <c r="E33" s="106"/>
      <c r="F33" s="106"/>
      <c r="G33" s="106"/>
      <c r="H33" s="106"/>
      <c r="I33" s="106"/>
      <c r="J33" s="106"/>
      <c r="K33" s="106"/>
      <c r="L33" s="106"/>
      <c r="M33" s="106"/>
      <c r="N33" s="106"/>
      <c r="O33" s="106"/>
      <c r="P33" s="106"/>
      <c r="Q33" s="106"/>
    </row>
    <row r="34" spans="1:17">
      <c r="A34" s="91" t="s">
        <v>393</v>
      </c>
      <c r="B34" s="107"/>
      <c r="C34" s="106"/>
      <c r="D34" s="106"/>
      <c r="E34" s="106"/>
      <c r="F34" s="106"/>
      <c r="G34" s="106"/>
      <c r="H34" s="106"/>
      <c r="I34" s="106"/>
      <c r="J34" s="106"/>
      <c r="K34" s="106"/>
      <c r="L34" s="106"/>
      <c r="M34" s="106"/>
      <c r="N34" s="106"/>
      <c r="O34" s="106"/>
      <c r="P34" s="106"/>
      <c r="Q34" s="106"/>
    </row>
    <row r="35" spans="1:17">
      <c r="A35" s="91" t="s">
        <v>394</v>
      </c>
      <c r="B35" s="107"/>
      <c r="C35" s="106"/>
      <c r="D35" s="106"/>
      <c r="E35" s="106"/>
      <c r="F35" s="106"/>
      <c r="G35" s="106"/>
      <c r="H35" s="106"/>
      <c r="I35" s="106"/>
      <c r="J35" s="106"/>
      <c r="K35" s="106"/>
      <c r="L35" s="106"/>
      <c r="M35" s="106"/>
      <c r="N35" s="106"/>
      <c r="O35" s="106"/>
      <c r="P35" s="106"/>
      <c r="Q35" s="106"/>
    </row>
    <row r="36" spans="1:17">
      <c r="A36" s="91" t="s">
        <v>395</v>
      </c>
      <c r="B36" s="107"/>
      <c r="C36" s="106"/>
      <c r="D36" s="106"/>
      <c r="E36" s="106"/>
      <c r="F36" s="106"/>
      <c r="G36" s="106"/>
      <c r="H36" s="106"/>
      <c r="I36" s="106"/>
      <c r="J36" s="106"/>
      <c r="K36" s="106"/>
      <c r="L36" s="106"/>
      <c r="M36" s="106"/>
      <c r="N36" s="106"/>
      <c r="O36" s="106"/>
      <c r="P36" s="106"/>
      <c r="Q36" s="106"/>
    </row>
    <row r="37" spans="1:17">
      <c r="A37" s="91" t="s">
        <v>396</v>
      </c>
      <c r="B37" s="107"/>
      <c r="C37" s="106"/>
      <c r="D37" s="106"/>
      <c r="E37" s="106"/>
      <c r="F37" s="106"/>
      <c r="G37" s="106"/>
      <c r="H37" s="106"/>
      <c r="I37" s="106"/>
      <c r="J37" s="106"/>
      <c r="K37" s="106"/>
      <c r="L37" s="106"/>
      <c r="M37" s="106"/>
      <c r="N37" s="106"/>
      <c r="O37" s="106"/>
      <c r="P37" s="106"/>
      <c r="Q37" s="106"/>
    </row>
    <row r="38" spans="1:17">
      <c r="A38" s="91" t="s">
        <v>397</v>
      </c>
      <c r="B38" s="107"/>
      <c r="C38" s="106"/>
      <c r="D38" s="106"/>
      <c r="E38" s="106"/>
      <c r="F38" s="106"/>
      <c r="G38" s="106"/>
      <c r="H38" s="106"/>
      <c r="I38" s="106"/>
      <c r="J38" s="106"/>
      <c r="K38" s="106"/>
      <c r="L38" s="106"/>
      <c r="M38" s="106"/>
      <c r="N38" s="106"/>
      <c r="O38" s="106"/>
      <c r="P38" s="106"/>
      <c r="Q38" s="106"/>
    </row>
    <row r="39" spans="1:17">
      <c r="A39" s="91" t="s">
        <v>398</v>
      </c>
      <c r="B39" s="107"/>
      <c r="C39" s="106"/>
      <c r="D39" s="106"/>
      <c r="E39" s="106"/>
      <c r="F39" s="106"/>
      <c r="G39" s="106"/>
      <c r="H39" s="106"/>
      <c r="I39" s="106"/>
      <c r="J39" s="106"/>
      <c r="K39" s="106"/>
      <c r="L39" s="106"/>
      <c r="M39" s="106"/>
      <c r="N39" s="106"/>
      <c r="O39" s="106"/>
      <c r="P39" s="106"/>
      <c r="Q39" s="106"/>
    </row>
    <row r="40" spans="1:17">
      <c r="A40" s="91" t="s">
        <v>399</v>
      </c>
      <c r="B40" s="106"/>
      <c r="C40" s="106"/>
      <c r="D40" s="106"/>
      <c r="E40" s="106"/>
      <c r="F40" s="106"/>
      <c r="G40" s="106"/>
      <c r="H40" s="106"/>
      <c r="I40" s="106"/>
      <c r="J40" s="106"/>
      <c r="K40" s="106"/>
      <c r="L40" s="106"/>
      <c r="M40" s="106"/>
      <c r="N40" s="106"/>
      <c r="O40" s="106"/>
      <c r="P40" s="106"/>
      <c r="Q40" s="106"/>
    </row>
    <row r="41" spans="1:17">
      <c r="A41" s="91" t="s">
        <v>400</v>
      </c>
      <c r="B41" s="106"/>
      <c r="C41" s="106"/>
      <c r="D41" s="106"/>
      <c r="E41" s="106"/>
      <c r="F41" s="106"/>
      <c r="G41" s="106"/>
      <c r="H41" s="106"/>
      <c r="I41" s="106"/>
      <c r="J41" s="106"/>
      <c r="K41" s="106"/>
      <c r="L41" s="106"/>
      <c r="M41" s="106"/>
      <c r="N41" s="106"/>
      <c r="O41" s="106"/>
      <c r="P41" s="106"/>
      <c r="Q41" s="106"/>
    </row>
    <row r="42" spans="1:17" ht="13.5" thickBot="1">
      <c r="A42" s="11" t="s">
        <v>401</v>
      </c>
      <c r="B42" s="17"/>
      <c r="C42" s="17"/>
      <c r="D42" s="17"/>
      <c r="E42" s="17"/>
      <c r="F42" s="17"/>
      <c r="G42" s="17"/>
      <c r="H42" s="17"/>
      <c r="I42" s="17"/>
      <c r="J42" s="17"/>
      <c r="K42" s="17"/>
      <c r="L42" s="17"/>
      <c r="M42" s="17"/>
      <c r="N42" s="17"/>
      <c r="O42" s="17"/>
      <c r="P42" s="17"/>
      <c r="Q42" s="17"/>
    </row>
    <row r="43" spans="1:17">
      <c r="A43" s="9" t="s">
        <v>402</v>
      </c>
      <c r="B43" s="10">
        <f>SUM(B31:B42)</f>
        <v>0</v>
      </c>
      <c r="C43" s="10">
        <f t="shared" ref="C43:Q43" si="1">SUM(C31:C42)</f>
        <v>0</v>
      </c>
      <c r="D43" s="10">
        <f t="shared" si="1"/>
        <v>0</v>
      </c>
      <c r="E43" s="10">
        <f t="shared" si="1"/>
        <v>0</v>
      </c>
      <c r="F43" s="10">
        <f t="shared" si="1"/>
        <v>0</v>
      </c>
      <c r="G43" s="10">
        <f t="shared" si="1"/>
        <v>0</v>
      </c>
      <c r="H43" s="10">
        <f t="shared" si="1"/>
        <v>0</v>
      </c>
      <c r="I43" s="10">
        <f t="shared" si="1"/>
        <v>0</v>
      </c>
      <c r="J43" s="10">
        <f t="shared" si="1"/>
        <v>0</v>
      </c>
      <c r="K43" s="10">
        <f t="shared" si="1"/>
        <v>0</v>
      </c>
      <c r="L43" s="10">
        <f t="shared" si="1"/>
        <v>0</v>
      </c>
      <c r="M43" s="10">
        <f t="shared" si="1"/>
        <v>0</v>
      </c>
      <c r="N43" s="10">
        <f t="shared" si="1"/>
        <v>0</v>
      </c>
      <c r="O43" s="10">
        <f t="shared" si="1"/>
        <v>0</v>
      </c>
      <c r="P43" s="10">
        <f t="shared" si="1"/>
        <v>0</v>
      </c>
      <c r="Q43" s="12">
        <f t="shared" si="1"/>
        <v>0</v>
      </c>
    </row>
    <row r="44" spans="1:17">
      <c r="A44" s="8"/>
      <c r="B44" s="22"/>
      <c r="C44" s="22"/>
      <c r="D44" s="22"/>
      <c r="E44" s="22"/>
      <c r="F44" s="22"/>
      <c r="G44" s="22"/>
      <c r="H44" s="22"/>
      <c r="I44" s="22"/>
      <c r="J44" s="22"/>
      <c r="K44" s="22"/>
      <c r="L44" s="22"/>
      <c r="M44" s="22"/>
      <c r="N44" s="22"/>
      <c r="O44" s="22"/>
      <c r="P44" s="22"/>
      <c r="Q44" s="23"/>
    </row>
    <row r="45" spans="1:17">
      <c r="A45" s="1302" t="s">
        <v>405</v>
      </c>
      <c r="B45" s="1303"/>
      <c r="C45" s="1303"/>
      <c r="D45" s="1303"/>
      <c r="E45" s="1303"/>
      <c r="F45" s="1303"/>
      <c r="G45" s="1303"/>
      <c r="H45" s="1303"/>
      <c r="I45" s="1303"/>
      <c r="J45" s="1303"/>
      <c r="K45" s="1303"/>
      <c r="L45" s="1303"/>
      <c r="M45" s="1303"/>
      <c r="N45" s="1303"/>
      <c r="O45" s="1303"/>
      <c r="P45" s="1303"/>
      <c r="Q45" s="1304"/>
    </row>
    <row r="46" spans="1:17">
      <c r="A46" s="1292" t="s">
        <v>379</v>
      </c>
      <c r="B46" s="1292"/>
      <c r="C46" s="1292"/>
      <c r="D46" s="1292"/>
      <c r="E46" s="1292"/>
      <c r="F46" s="1292"/>
      <c r="G46" s="1292"/>
      <c r="H46" s="1292"/>
      <c r="I46" s="1292"/>
      <c r="J46" s="1292"/>
      <c r="K46" s="1292"/>
      <c r="L46" s="1292"/>
      <c r="M46" s="1292"/>
      <c r="N46" s="1292"/>
      <c r="O46" s="1292"/>
    </row>
    <row r="47" spans="1:17">
      <c r="A47" s="460"/>
      <c r="B47" s="460"/>
      <c r="C47" s="460"/>
      <c r="D47" s="460"/>
      <c r="E47" s="460"/>
      <c r="F47" s="460"/>
      <c r="G47" s="460"/>
      <c r="H47" s="460"/>
      <c r="I47" s="460"/>
      <c r="J47" s="460"/>
      <c r="K47" s="460"/>
      <c r="L47" s="460"/>
      <c r="M47" s="460"/>
      <c r="N47" s="460"/>
      <c r="O47" s="460"/>
    </row>
    <row r="48" spans="1:17" ht="15.75">
      <c r="A48" s="1293" t="s">
        <v>406</v>
      </c>
      <c r="B48" s="1294"/>
      <c r="C48" s="1294"/>
      <c r="D48" s="1294"/>
      <c r="E48" s="1294"/>
      <c r="F48" s="1294"/>
      <c r="G48" s="1294"/>
      <c r="H48" s="1294"/>
      <c r="I48" s="1295"/>
      <c r="J48" s="362"/>
      <c r="K48" s="362"/>
      <c r="L48" s="362"/>
      <c r="M48" s="362"/>
      <c r="N48" s="362"/>
      <c r="O48" s="362"/>
      <c r="P48" s="362"/>
      <c r="Q48" s="362"/>
    </row>
    <row r="49" spans="1:17">
      <c r="A49" s="1297" t="s">
        <v>382</v>
      </c>
      <c r="B49" s="1300" t="s">
        <v>383</v>
      </c>
      <c r="C49" s="1300"/>
      <c r="D49" s="1300"/>
      <c r="E49" s="1301"/>
      <c r="F49" s="1300" t="s">
        <v>384</v>
      </c>
      <c r="G49" s="1300"/>
      <c r="H49" s="1300"/>
      <c r="I49" s="1300"/>
      <c r="J49" s="1228" t="s">
        <v>385</v>
      </c>
      <c r="K49" s="1228"/>
      <c r="L49" s="1228"/>
      <c r="M49" s="1228"/>
      <c r="N49" s="1228" t="s">
        <v>10</v>
      </c>
      <c r="O49" s="1228"/>
      <c r="P49" s="1228"/>
      <c r="Q49" s="1228"/>
    </row>
    <row r="50" spans="1:17" ht="13.5" customHeight="1">
      <c r="A50" s="1298"/>
      <c r="B50" s="1296" t="s">
        <v>407</v>
      </c>
      <c r="C50" s="1228" t="s">
        <v>387</v>
      </c>
      <c r="D50" s="1228"/>
      <c r="E50" s="1228"/>
      <c r="F50" s="1296" t="s">
        <v>407</v>
      </c>
      <c r="G50" s="1228" t="s">
        <v>387</v>
      </c>
      <c r="H50" s="1228"/>
      <c r="I50" s="1228"/>
      <c r="J50" s="1296" t="s">
        <v>407</v>
      </c>
      <c r="K50" s="1228" t="s">
        <v>387</v>
      </c>
      <c r="L50" s="1228"/>
      <c r="M50" s="1228"/>
      <c r="N50" s="1296" t="s">
        <v>407</v>
      </c>
      <c r="O50" s="1228" t="s">
        <v>387</v>
      </c>
      <c r="P50" s="1228"/>
      <c r="Q50" s="1228"/>
    </row>
    <row r="51" spans="1:17" ht="39.75" customHeight="1">
      <c r="A51" s="1299"/>
      <c r="B51" s="1296"/>
      <c r="C51" s="361" t="s">
        <v>388</v>
      </c>
      <c r="D51" s="361" t="s">
        <v>389</v>
      </c>
      <c r="E51" s="361" t="s">
        <v>222</v>
      </c>
      <c r="F51" s="1296"/>
      <c r="G51" s="361" t="s">
        <v>388</v>
      </c>
      <c r="H51" s="361" t="s">
        <v>389</v>
      </c>
      <c r="I51" s="361" t="s">
        <v>222</v>
      </c>
      <c r="J51" s="1296"/>
      <c r="K51" s="361" t="s">
        <v>388</v>
      </c>
      <c r="L51" s="361" t="s">
        <v>389</v>
      </c>
      <c r="M51" s="361" t="s">
        <v>222</v>
      </c>
      <c r="N51" s="1296"/>
      <c r="O51" s="361" t="s">
        <v>388</v>
      </c>
      <c r="P51" s="361" t="s">
        <v>389</v>
      </c>
      <c r="Q51" s="361" t="s">
        <v>222</v>
      </c>
    </row>
    <row r="52" spans="1:17">
      <c r="A52" s="91" t="s">
        <v>390</v>
      </c>
      <c r="B52" s="109">
        <v>10</v>
      </c>
      <c r="C52" s="106">
        <v>8402</v>
      </c>
      <c r="D52" s="106">
        <v>283034</v>
      </c>
      <c r="E52" s="106">
        <v>11</v>
      </c>
      <c r="F52" s="106" t="s">
        <v>94</v>
      </c>
      <c r="G52" s="106" t="s">
        <v>94</v>
      </c>
      <c r="H52" s="106" t="s">
        <v>94</v>
      </c>
      <c r="I52" s="106" t="s">
        <v>94</v>
      </c>
      <c r="J52" s="106" t="s">
        <v>94</v>
      </c>
      <c r="K52" s="106" t="s">
        <v>94</v>
      </c>
      <c r="L52" s="106" t="s">
        <v>94</v>
      </c>
      <c r="M52" s="106" t="s">
        <v>94</v>
      </c>
      <c r="N52" s="106">
        <v>10</v>
      </c>
      <c r="O52" s="106">
        <v>8402</v>
      </c>
      <c r="P52" s="106">
        <v>283034</v>
      </c>
      <c r="Q52" s="106">
        <v>11</v>
      </c>
    </row>
    <row r="53" spans="1:17">
      <c r="A53" s="91" t="s">
        <v>391</v>
      </c>
      <c r="B53" s="109">
        <v>6</v>
      </c>
      <c r="C53" s="106">
        <v>38076.83</v>
      </c>
      <c r="D53" s="106">
        <v>290190.15999999997</v>
      </c>
      <c r="E53" s="106">
        <v>10.9612</v>
      </c>
      <c r="F53" s="106">
        <v>0</v>
      </c>
      <c r="G53" s="106">
        <v>0</v>
      </c>
      <c r="H53" s="106">
        <v>0</v>
      </c>
      <c r="I53" s="106">
        <v>0</v>
      </c>
      <c r="J53" s="106"/>
      <c r="K53" s="106"/>
      <c r="L53" s="106"/>
      <c r="M53" s="106"/>
      <c r="N53" s="106">
        <f t="shared" ref="N53:N63" si="2">B53+J53</f>
        <v>6</v>
      </c>
      <c r="O53" s="106">
        <f t="shared" ref="O53:O63" si="3">C53+K53</f>
        <v>38076.83</v>
      </c>
      <c r="P53" s="106">
        <f t="shared" ref="P53:P63" si="4">D53+L53</f>
        <v>290190.15999999997</v>
      </c>
      <c r="Q53" s="106">
        <f t="shared" ref="Q53:Q63" si="5">E53+M53</f>
        <v>10.9612</v>
      </c>
    </row>
    <row r="54" spans="1:17">
      <c r="A54" s="91" t="s">
        <v>392</v>
      </c>
      <c r="B54" s="109">
        <v>4</v>
      </c>
      <c r="C54" s="106">
        <v>-1837.7199999999998</v>
      </c>
      <c r="D54" s="106">
        <v>144807.02499999999</v>
      </c>
      <c r="E54" s="106">
        <v>2.1120999999999994</v>
      </c>
      <c r="F54" s="106">
        <v>0</v>
      </c>
      <c r="G54" s="106">
        <v>0</v>
      </c>
      <c r="H54" s="106">
        <v>0</v>
      </c>
      <c r="I54" s="106">
        <v>0</v>
      </c>
      <c r="J54" s="106"/>
      <c r="K54" s="152"/>
      <c r="L54" s="153"/>
      <c r="M54" s="153"/>
      <c r="N54" s="106">
        <f t="shared" si="2"/>
        <v>4</v>
      </c>
      <c r="O54" s="106">
        <f t="shared" si="3"/>
        <v>-1837.7199999999998</v>
      </c>
      <c r="P54" s="106">
        <f t="shared" si="4"/>
        <v>144807.02499999999</v>
      </c>
      <c r="Q54" s="106">
        <f t="shared" si="5"/>
        <v>2.1120999999999994</v>
      </c>
    </row>
    <row r="55" spans="1:17">
      <c r="A55" s="91" t="s">
        <v>393</v>
      </c>
      <c r="B55" s="109"/>
      <c r="C55" s="106"/>
      <c r="D55" s="106"/>
      <c r="E55" s="106"/>
      <c r="F55" s="106">
        <v>0</v>
      </c>
      <c r="G55" s="106">
        <v>0</v>
      </c>
      <c r="H55" s="106">
        <v>0</v>
      </c>
      <c r="I55" s="106">
        <v>0</v>
      </c>
      <c r="J55" s="106"/>
      <c r="K55" s="152"/>
      <c r="L55" s="152"/>
      <c r="M55" s="152"/>
      <c r="N55" s="106">
        <f t="shared" si="2"/>
        <v>0</v>
      </c>
      <c r="O55" s="106">
        <f t="shared" si="3"/>
        <v>0</v>
      </c>
      <c r="P55" s="106">
        <f t="shared" si="4"/>
        <v>0</v>
      </c>
      <c r="Q55" s="106">
        <f t="shared" si="5"/>
        <v>0</v>
      </c>
    </row>
    <row r="56" spans="1:17">
      <c r="A56" s="91" t="s">
        <v>394</v>
      </c>
      <c r="B56" s="109"/>
      <c r="C56" s="106"/>
      <c r="D56" s="106"/>
      <c r="E56" s="106"/>
      <c r="F56" s="106"/>
      <c r="G56" s="106"/>
      <c r="H56" s="106"/>
      <c r="I56" s="106"/>
      <c r="J56" s="109"/>
      <c r="K56" s="159"/>
      <c r="L56" s="159"/>
      <c r="M56" s="159"/>
      <c r="N56" s="106">
        <f t="shared" si="2"/>
        <v>0</v>
      </c>
      <c r="O56" s="106">
        <f t="shared" si="3"/>
        <v>0</v>
      </c>
      <c r="P56" s="106">
        <f t="shared" si="4"/>
        <v>0</v>
      </c>
      <c r="Q56" s="106">
        <f t="shared" si="5"/>
        <v>0</v>
      </c>
    </row>
    <row r="57" spans="1:17">
      <c r="A57" s="91" t="s">
        <v>395</v>
      </c>
      <c r="B57" s="109"/>
      <c r="C57" s="106"/>
      <c r="D57" s="106"/>
      <c r="E57" s="106"/>
      <c r="F57" s="106"/>
      <c r="G57" s="106"/>
      <c r="H57" s="106"/>
      <c r="I57" s="106"/>
      <c r="J57" s="106"/>
      <c r="K57" s="152"/>
      <c r="L57" s="152"/>
      <c r="M57" s="152"/>
      <c r="N57" s="106">
        <f>B57+J57</f>
        <v>0</v>
      </c>
      <c r="O57" s="106">
        <f t="shared" si="3"/>
        <v>0</v>
      </c>
      <c r="P57" s="106">
        <f t="shared" si="4"/>
        <v>0</v>
      </c>
      <c r="Q57" s="106">
        <f t="shared" si="5"/>
        <v>0</v>
      </c>
    </row>
    <row r="58" spans="1:17">
      <c r="A58" s="91" t="s">
        <v>396</v>
      </c>
      <c r="B58" s="109"/>
      <c r="C58" s="106"/>
      <c r="D58" s="106"/>
      <c r="E58" s="106"/>
      <c r="F58" s="106"/>
      <c r="G58" s="106"/>
      <c r="H58" s="106"/>
      <c r="I58" s="106"/>
      <c r="J58" s="106"/>
      <c r="K58" s="106"/>
      <c r="L58" s="106"/>
      <c r="M58" s="106"/>
      <c r="N58" s="106">
        <f t="shared" si="2"/>
        <v>0</v>
      </c>
      <c r="O58" s="106">
        <f t="shared" si="3"/>
        <v>0</v>
      </c>
      <c r="P58" s="106">
        <f t="shared" si="4"/>
        <v>0</v>
      </c>
      <c r="Q58" s="106">
        <f t="shared" si="5"/>
        <v>0</v>
      </c>
    </row>
    <row r="59" spans="1:17">
      <c r="A59" s="91" t="s">
        <v>397</v>
      </c>
      <c r="B59" s="109"/>
      <c r="C59" s="106"/>
      <c r="D59" s="106"/>
      <c r="E59" s="106"/>
      <c r="F59" s="106"/>
      <c r="G59" s="106"/>
      <c r="H59" s="106"/>
      <c r="I59" s="106"/>
      <c r="J59" s="106"/>
      <c r="K59" s="106"/>
      <c r="L59" s="106"/>
      <c r="M59" s="106"/>
      <c r="N59" s="106">
        <f t="shared" si="2"/>
        <v>0</v>
      </c>
      <c r="O59" s="106">
        <f t="shared" si="3"/>
        <v>0</v>
      </c>
      <c r="P59" s="106">
        <f t="shared" si="4"/>
        <v>0</v>
      </c>
      <c r="Q59" s="106">
        <f t="shared" si="5"/>
        <v>0</v>
      </c>
    </row>
    <row r="60" spans="1:17">
      <c r="A60" s="91" t="s">
        <v>398</v>
      </c>
      <c r="B60" s="109"/>
      <c r="C60" s="106"/>
      <c r="D60" s="106"/>
      <c r="E60" s="106"/>
      <c r="F60" s="106"/>
      <c r="G60" s="106"/>
      <c r="H60" s="106"/>
      <c r="I60" s="106"/>
      <c r="J60" s="106"/>
      <c r="K60" s="106"/>
      <c r="L60" s="106"/>
      <c r="M60" s="106"/>
      <c r="N60" s="106">
        <f t="shared" si="2"/>
        <v>0</v>
      </c>
      <c r="O60" s="106">
        <f t="shared" si="3"/>
        <v>0</v>
      </c>
      <c r="P60" s="106">
        <f t="shared" si="4"/>
        <v>0</v>
      </c>
      <c r="Q60" s="106">
        <f t="shared" si="5"/>
        <v>0</v>
      </c>
    </row>
    <row r="61" spans="1:17">
      <c r="A61" s="91" t="s">
        <v>399</v>
      </c>
      <c r="B61" s="186"/>
      <c r="C61" s="186"/>
      <c r="D61" s="186"/>
      <c r="E61" s="186"/>
      <c r="F61" s="186"/>
      <c r="G61" s="186"/>
      <c r="H61" s="186"/>
      <c r="I61" s="186"/>
      <c r="J61" s="186"/>
      <c r="K61" s="186"/>
      <c r="L61" s="186"/>
      <c r="M61" s="186"/>
      <c r="N61" s="106">
        <f t="shared" si="2"/>
        <v>0</v>
      </c>
      <c r="O61" s="106">
        <f t="shared" si="3"/>
        <v>0</v>
      </c>
      <c r="P61" s="106">
        <f t="shared" si="4"/>
        <v>0</v>
      </c>
      <c r="Q61" s="106">
        <f t="shared" si="5"/>
        <v>0</v>
      </c>
    </row>
    <row r="62" spans="1:17">
      <c r="A62" s="91" t="s">
        <v>400</v>
      </c>
      <c r="B62" s="186"/>
      <c r="C62" s="186"/>
      <c r="D62" s="186"/>
      <c r="E62" s="186"/>
      <c r="F62" s="186"/>
      <c r="G62" s="186"/>
      <c r="H62" s="186"/>
      <c r="I62" s="186"/>
      <c r="J62" s="186"/>
      <c r="K62" s="186"/>
      <c r="L62" s="186"/>
      <c r="M62" s="186"/>
      <c r="N62" s="106">
        <f t="shared" si="2"/>
        <v>0</v>
      </c>
      <c r="O62" s="106">
        <f t="shared" si="3"/>
        <v>0</v>
      </c>
      <c r="P62" s="106">
        <f t="shared" si="4"/>
        <v>0</v>
      </c>
      <c r="Q62" s="106">
        <f t="shared" si="5"/>
        <v>0</v>
      </c>
    </row>
    <row r="63" spans="1:17" ht="13.5" thickBot="1">
      <c r="A63" s="11" t="s">
        <v>401</v>
      </c>
      <c r="B63" s="75"/>
      <c r="C63" s="75"/>
      <c r="D63" s="75"/>
      <c r="E63" s="75"/>
      <c r="F63" s="75"/>
      <c r="G63" s="75"/>
      <c r="H63" s="75"/>
      <c r="I63" s="75"/>
      <c r="J63" s="75"/>
      <c r="K63" s="75"/>
      <c r="L63" s="75"/>
      <c r="M63" s="261"/>
      <c r="N63" s="262">
        <f t="shared" si="2"/>
        <v>0</v>
      </c>
      <c r="O63" s="262">
        <f t="shared" si="3"/>
        <v>0</v>
      </c>
      <c r="P63" s="262">
        <f t="shared" si="4"/>
        <v>0</v>
      </c>
      <c r="Q63" s="262">
        <f t="shared" si="5"/>
        <v>0</v>
      </c>
    </row>
    <row r="64" spans="1:17">
      <c r="A64" s="9" t="s">
        <v>402</v>
      </c>
      <c r="B64" s="10">
        <f>SUM(B52:B63)</f>
        <v>20</v>
      </c>
      <c r="C64" s="10">
        <f t="shared" ref="C64:Q64" si="6">SUM(C52:C63)</f>
        <v>44641.11</v>
      </c>
      <c r="D64" s="10">
        <f t="shared" si="6"/>
        <v>718031.18499999994</v>
      </c>
      <c r="E64" s="10">
        <f t="shared" si="6"/>
        <v>24.073299999999996</v>
      </c>
      <c r="F64" s="10">
        <f t="shared" si="6"/>
        <v>0</v>
      </c>
      <c r="G64" s="10">
        <f t="shared" si="6"/>
        <v>0</v>
      </c>
      <c r="H64" s="10">
        <f t="shared" si="6"/>
        <v>0</v>
      </c>
      <c r="I64" s="10">
        <f t="shared" si="6"/>
        <v>0</v>
      </c>
      <c r="J64" s="10">
        <f t="shared" si="6"/>
        <v>0</v>
      </c>
      <c r="K64" s="10">
        <f t="shared" si="6"/>
        <v>0</v>
      </c>
      <c r="L64" s="10">
        <f t="shared" si="6"/>
        <v>0</v>
      </c>
      <c r="M64" s="444">
        <f t="shared" si="6"/>
        <v>0</v>
      </c>
      <c r="N64" s="444">
        <f>SUM(N52:N63)</f>
        <v>20</v>
      </c>
      <c r="O64" s="444">
        <f t="shared" si="6"/>
        <v>44641.11</v>
      </c>
      <c r="P64" s="444">
        <f t="shared" si="6"/>
        <v>718031.18499999994</v>
      </c>
      <c r="Q64" s="445">
        <f t="shared" si="6"/>
        <v>24.073299999999996</v>
      </c>
    </row>
    <row r="65" spans="1:17">
      <c r="A65" s="8"/>
      <c r="B65" s="22"/>
      <c r="C65" s="22"/>
      <c r="D65" s="22"/>
      <c r="E65" s="22"/>
      <c r="F65" s="22"/>
      <c r="G65" s="22"/>
      <c r="H65" s="22"/>
      <c r="I65" s="22"/>
      <c r="J65" s="22"/>
      <c r="K65" s="22"/>
      <c r="L65" s="22"/>
      <c r="M65" s="22"/>
      <c r="N65" s="22"/>
      <c r="O65" s="22"/>
      <c r="P65" s="22"/>
      <c r="Q65" s="23"/>
    </row>
    <row r="66" spans="1:17">
      <c r="A66" s="8"/>
      <c r="B66" s="22"/>
      <c r="C66" s="22"/>
      <c r="D66" s="22"/>
      <c r="E66" s="22"/>
      <c r="F66" s="22"/>
      <c r="G66" s="22"/>
      <c r="H66" s="22"/>
      <c r="I66" s="22"/>
      <c r="J66" s="22"/>
      <c r="K66" s="22"/>
      <c r="L66" s="22"/>
      <c r="M66" s="22"/>
      <c r="N66" s="22"/>
      <c r="O66" s="22"/>
      <c r="P66" s="22"/>
      <c r="Q66" s="23"/>
    </row>
    <row r="67" spans="1:17" ht="15.75">
      <c r="A67" s="1293" t="s">
        <v>408</v>
      </c>
      <c r="B67" s="1294"/>
      <c r="C67" s="1294"/>
      <c r="D67" s="1294"/>
      <c r="E67" s="1294"/>
      <c r="F67" s="1294"/>
      <c r="G67" s="1294"/>
      <c r="H67" s="1294"/>
      <c r="I67" s="1295"/>
      <c r="J67" s="362"/>
      <c r="K67" s="362"/>
      <c r="L67" s="362"/>
      <c r="M67" s="362"/>
      <c r="N67" s="362"/>
      <c r="O67" s="362"/>
      <c r="P67" s="362"/>
      <c r="Q67" s="362"/>
    </row>
    <row r="68" spans="1:17">
      <c r="A68" s="461"/>
      <c r="B68" s="1300" t="s">
        <v>383</v>
      </c>
      <c r="C68" s="1300"/>
      <c r="D68" s="1300"/>
      <c r="E68" s="1301"/>
      <c r="F68" s="1300" t="s">
        <v>384</v>
      </c>
      <c r="G68" s="1300"/>
      <c r="H68" s="1300"/>
      <c r="I68" s="1300"/>
      <c r="J68" s="1228" t="s">
        <v>385</v>
      </c>
      <c r="K68" s="1228"/>
      <c r="L68" s="1228"/>
      <c r="M68" s="1228"/>
      <c r="N68" s="1228" t="s">
        <v>10</v>
      </c>
      <c r="O68" s="1228"/>
      <c r="P68" s="1228"/>
      <c r="Q68" s="1228"/>
    </row>
    <row r="69" spans="1:17">
      <c r="A69" s="1312" t="s">
        <v>382</v>
      </c>
      <c r="B69" s="1309" t="s">
        <v>386</v>
      </c>
      <c r="C69" s="18"/>
      <c r="D69" s="19"/>
      <c r="E69" s="20"/>
      <c r="F69" s="1309" t="s">
        <v>386</v>
      </c>
      <c r="G69" s="18"/>
      <c r="H69" s="19"/>
      <c r="I69" s="20"/>
      <c r="J69" s="1309" t="s">
        <v>386</v>
      </c>
      <c r="K69" s="18"/>
      <c r="L69" s="19"/>
      <c r="M69" s="20"/>
      <c r="N69" s="1309" t="s">
        <v>386</v>
      </c>
      <c r="O69" s="18"/>
      <c r="P69" s="19"/>
      <c r="Q69" s="20"/>
    </row>
    <row r="70" spans="1:17">
      <c r="A70" s="1313"/>
      <c r="B70" s="1310"/>
      <c r="C70" s="1300" t="s">
        <v>387</v>
      </c>
      <c r="D70" s="1300"/>
      <c r="E70" s="1300"/>
      <c r="F70" s="1310"/>
      <c r="G70" s="1300" t="s">
        <v>387</v>
      </c>
      <c r="H70" s="1300"/>
      <c r="I70" s="1300"/>
      <c r="J70" s="1310"/>
      <c r="K70" s="1300" t="s">
        <v>387</v>
      </c>
      <c r="L70" s="1300"/>
      <c r="M70" s="1300"/>
      <c r="N70" s="1310"/>
      <c r="O70" s="1300" t="s">
        <v>387</v>
      </c>
      <c r="P70" s="1300"/>
      <c r="Q70" s="1300"/>
    </row>
    <row r="71" spans="1:17">
      <c r="A71" s="1314"/>
      <c r="B71" s="1311"/>
      <c r="C71" s="21" t="s">
        <v>388</v>
      </c>
      <c r="D71" s="361" t="s">
        <v>389</v>
      </c>
      <c r="E71" s="361" t="s">
        <v>222</v>
      </c>
      <c r="F71" s="1311"/>
      <c r="G71" s="21" t="s">
        <v>388</v>
      </c>
      <c r="H71" s="361" t="s">
        <v>389</v>
      </c>
      <c r="I71" s="361" t="s">
        <v>222</v>
      </c>
      <c r="J71" s="1311"/>
      <c r="K71" s="21" t="s">
        <v>388</v>
      </c>
      <c r="L71" s="361" t="s">
        <v>389</v>
      </c>
      <c r="M71" s="361" t="s">
        <v>222</v>
      </c>
      <c r="N71" s="1311"/>
      <c r="O71" s="21" t="s">
        <v>388</v>
      </c>
      <c r="P71" s="361" t="s">
        <v>389</v>
      </c>
      <c r="Q71" s="361" t="s">
        <v>222</v>
      </c>
    </row>
    <row r="72" spans="1:17">
      <c r="A72" s="91" t="s">
        <v>390</v>
      </c>
      <c r="B72" s="107">
        <v>0</v>
      </c>
      <c r="C72" s="106">
        <v>0</v>
      </c>
      <c r="D72" s="106">
        <v>0</v>
      </c>
      <c r="E72" s="106">
        <v>0</v>
      </c>
      <c r="F72" s="106">
        <v>0</v>
      </c>
      <c r="G72" s="106">
        <v>0</v>
      </c>
      <c r="H72" s="106">
        <v>0</v>
      </c>
      <c r="I72" s="106">
        <v>0</v>
      </c>
      <c r="J72" s="106">
        <v>0</v>
      </c>
      <c r="K72" s="106">
        <v>0</v>
      </c>
      <c r="L72" s="106">
        <v>0</v>
      </c>
      <c r="M72" s="106">
        <v>0</v>
      </c>
      <c r="N72" s="106">
        <v>0</v>
      </c>
      <c r="O72" s="106">
        <v>0</v>
      </c>
      <c r="P72" s="106">
        <v>0</v>
      </c>
      <c r="Q72" s="106">
        <v>0</v>
      </c>
    </row>
    <row r="73" spans="1:17">
      <c r="A73" s="91" t="s">
        <v>391</v>
      </c>
      <c r="B73" s="107">
        <v>0</v>
      </c>
      <c r="C73" s="106">
        <v>0</v>
      </c>
      <c r="D73" s="106">
        <v>0</v>
      </c>
      <c r="E73" s="106">
        <v>0</v>
      </c>
      <c r="F73" s="106">
        <v>0</v>
      </c>
      <c r="G73" s="106">
        <v>0</v>
      </c>
      <c r="H73" s="106">
        <v>0</v>
      </c>
      <c r="I73" s="106">
        <v>0</v>
      </c>
      <c r="J73" s="106">
        <v>0</v>
      </c>
      <c r="K73" s="106">
        <v>0</v>
      </c>
      <c r="L73" s="106">
        <v>0</v>
      </c>
      <c r="M73" s="106">
        <v>0</v>
      </c>
      <c r="N73" s="106">
        <v>0</v>
      </c>
      <c r="O73" s="106">
        <v>0</v>
      </c>
      <c r="P73" s="106">
        <v>0</v>
      </c>
      <c r="Q73" s="106">
        <v>0</v>
      </c>
    </row>
    <row r="74" spans="1:17">
      <c r="A74" s="91" t="s">
        <v>392</v>
      </c>
      <c r="B74" s="107">
        <v>0</v>
      </c>
      <c r="C74" s="106">
        <v>0</v>
      </c>
      <c r="D74" s="106">
        <v>0</v>
      </c>
      <c r="E74" s="106">
        <v>0</v>
      </c>
      <c r="F74" s="106">
        <v>0</v>
      </c>
      <c r="G74" s="106">
        <v>0</v>
      </c>
      <c r="H74" s="106">
        <v>0</v>
      </c>
      <c r="I74" s="106">
        <v>0</v>
      </c>
      <c r="J74" s="106">
        <v>0</v>
      </c>
      <c r="K74" s="106">
        <v>0</v>
      </c>
      <c r="L74" s="106">
        <v>0</v>
      </c>
      <c r="M74" s="106">
        <v>0</v>
      </c>
      <c r="N74" s="106">
        <v>0</v>
      </c>
      <c r="O74" s="106">
        <v>0</v>
      </c>
      <c r="P74" s="106">
        <v>0</v>
      </c>
      <c r="Q74" s="106">
        <v>0</v>
      </c>
    </row>
    <row r="75" spans="1:17">
      <c r="A75" s="91" t="s">
        <v>393</v>
      </c>
      <c r="B75" s="107"/>
      <c r="C75" s="106"/>
      <c r="D75" s="106"/>
      <c r="E75" s="106"/>
      <c r="F75" s="106"/>
      <c r="G75" s="106"/>
      <c r="H75" s="106"/>
      <c r="I75" s="106"/>
      <c r="J75" s="106"/>
      <c r="K75" s="106"/>
      <c r="L75" s="106"/>
      <c r="M75" s="106"/>
      <c r="N75" s="106"/>
      <c r="O75" s="106"/>
      <c r="P75" s="106"/>
      <c r="Q75" s="106"/>
    </row>
    <row r="76" spans="1:17">
      <c r="A76" s="91" t="s">
        <v>394</v>
      </c>
      <c r="B76" s="107"/>
      <c r="C76" s="106"/>
      <c r="D76" s="106"/>
      <c r="E76" s="106"/>
      <c r="F76" s="106"/>
      <c r="G76" s="106"/>
      <c r="H76" s="106"/>
      <c r="I76" s="106"/>
      <c r="J76" s="106"/>
      <c r="K76" s="106"/>
      <c r="L76" s="106"/>
      <c r="M76" s="106"/>
      <c r="N76" s="106"/>
      <c r="O76" s="106"/>
      <c r="P76" s="106"/>
      <c r="Q76" s="106"/>
    </row>
    <row r="77" spans="1:17">
      <c r="A77" s="91" t="s">
        <v>395</v>
      </c>
      <c r="B77" s="107"/>
      <c r="C77" s="106"/>
      <c r="D77" s="106"/>
      <c r="E77" s="106"/>
      <c r="F77" s="106"/>
      <c r="G77" s="106"/>
      <c r="H77" s="106"/>
      <c r="I77" s="106"/>
      <c r="J77" s="106"/>
      <c r="K77" s="106"/>
      <c r="L77" s="106"/>
      <c r="M77" s="106"/>
      <c r="N77" s="106"/>
      <c r="O77" s="106"/>
      <c r="P77" s="106"/>
      <c r="Q77" s="106"/>
    </row>
    <row r="78" spans="1:17">
      <c r="A78" s="91" t="s">
        <v>396</v>
      </c>
      <c r="B78" s="107"/>
      <c r="C78" s="106"/>
      <c r="D78" s="106"/>
      <c r="E78" s="106"/>
      <c r="F78" s="106"/>
      <c r="G78" s="106"/>
      <c r="H78" s="106"/>
      <c r="I78" s="106"/>
      <c r="J78" s="106"/>
      <c r="K78" s="106"/>
      <c r="L78" s="106"/>
      <c r="M78" s="106"/>
      <c r="N78" s="106"/>
      <c r="O78" s="106"/>
      <c r="P78" s="106"/>
      <c r="Q78" s="106"/>
    </row>
    <row r="79" spans="1:17">
      <c r="A79" s="91" t="s">
        <v>397</v>
      </c>
      <c r="B79" s="107"/>
      <c r="C79" s="106"/>
      <c r="D79" s="106"/>
      <c r="E79" s="106"/>
      <c r="F79" s="106"/>
      <c r="G79" s="106"/>
      <c r="H79" s="106"/>
      <c r="I79" s="106"/>
      <c r="J79" s="106"/>
      <c r="K79" s="106"/>
      <c r="L79" s="106"/>
      <c r="M79" s="106"/>
      <c r="N79" s="106"/>
      <c r="O79" s="106"/>
      <c r="P79" s="106"/>
      <c r="Q79" s="106"/>
    </row>
    <row r="80" spans="1:17">
      <c r="A80" s="91" t="s">
        <v>398</v>
      </c>
      <c r="B80" s="107"/>
      <c r="C80" s="106"/>
      <c r="D80" s="106"/>
      <c r="E80" s="106"/>
      <c r="F80" s="106"/>
      <c r="G80" s="106"/>
      <c r="H80" s="106"/>
      <c r="I80" s="106"/>
      <c r="J80" s="106"/>
      <c r="K80" s="106"/>
      <c r="L80" s="106"/>
      <c r="M80" s="106"/>
      <c r="N80" s="106"/>
      <c r="O80" s="106"/>
      <c r="P80" s="106"/>
      <c r="Q80" s="106"/>
    </row>
    <row r="81" spans="1:17">
      <c r="A81" s="91" t="s">
        <v>399</v>
      </c>
      <c r="B81" s="106"/>
      <c r="C81" s="106"/>
      <c r="D81" s="106"/>
      <c r="E81" s="106"/>
      <c r="F81" s="106"/>
      <c r="G81" s="106"/>
      <c r="H81" s="106"/>
      <c r="I81" s="106"/>
      <c r="J81" s="106"/>
      <c r="K81" s="106"/>
      <c r="L81" s="106"/>
      <c r="M81" s="106"/>
      <c r="N81" s="106"/>
      <c r="O81" s="106"/>
      <c r="P81" s="106"/>
      <c r="Q81" s="106"/>
    </row>
    <row r="82" spans="1:17">
      <c r="A82" s="91" t="s">
        <v>400</v>
      </c>
      <c r="B82" s="106"/>
      <c r="C82" s="106"/>
      <c r="D82" s="106"/>
      <c r="E82" s="106"/>
      <c r="F82" s="106"/>
      <c r="G82" s="106"/>
      <c r="H82" s="106"/>
      <c r="I82" s="106"/>
      <c r="J82" s="106"/>
      <c r="K82" s="106"/>
      <c r="L82" s="106"/>
      <c r="M82" s="106"/>
      <c r="N82" s="106"/>
      <c r="O82" s="106"/>
      <c r="P82" s="106"/>
      <c r="Q82" s="106"/>
    </row>
    <row r="83" spans="1:17" ht="13.5" thickBot="1">
      <c r="A83" s="11" t="s">
        <v>401</v>
      </c>
      <c r="B83" s="17"/>
      <c r="C83" s="17"/>
      <c r="D83" s="17"/>
      <c r="E83" s="17"/>
      <c r="F83" s="17"/>
      <c r="G83" s="17"/>
      <c r="H83" s="17"/>
      <c r="I83" s="17"/>
      <c r="J83" s="17"/>
      <c r="K83" s="17"/>
      <c r="L83" s="17"/>
      <c r="M83" s="17"/>
      <c r="N83" s="17"/>
      <c r="O83" s="17"/>
      <c r="P83" s="17"/>
      <c r="Q83" s="17"/>
    </row>
    <row r="84" spans="1:17">
      <c r="A84" s="9" t="s">
        <v>402</v>
      </c>
      <c r="B84" s="10">
        <f>SUM(B72:B83)</f>
        <v>0</v>
      </c>
      <c r="C84" s="10">
        <f t="shared" ref="C84:Q84" si="7">SUM(C72:C83)</f>
        <v>0</v>
      </c>
      <c r="D84" s="10">
        <f t="shared" si="7"/>
        <v>0</v>
      </c>
      <c r="E84" s="10">
        <f t="shared" si="7"/>
        <v>0</v>
      </c>
      <c r="F84" s="10">
        <f t="shared" si="7"/>
        <v>0</v>
      </c>
      <c r="G84" s="10">
        <f t="shared" si="7"/>
        <v>0</v>
      </c>
      <c r="H84" s="10">
        <f t="shared" si="7"/>
        <v>0</v>
      </c>
      <c r="I84" s="10">
        <f t="shared" si="7"/>
        <v>0</v>
      </c>
      <c r="J84" s="10">
        <f t="shared" si="7"/>
        <v>0</v>
      </c>
      <c r="K84" s="10">
        <f t="shared" si="7"/>
        <v>0</v>
      </c>
      <c r="L84" s="10">
        <f t="shared" si="7"/>
        <v>0</v>
      </c>
      <c r="M84" s="10">
        <f t="shared" si="7"/>
        <v>0</v>
      </c>
      <c r="N84" s="10">
        <f t="shared" si="7"/>
        <v>0</v>
      </c>
      <c r="O84" s="10">
        <f t="shared" si="7"/>
        <v>0</v>
      </c>
      <c r="P84" s="10">
        <f t="shared" si="7"/>
        <v>0</v>
      </c>
      <c r="Q84" s="12">
        <f t="shared" si="7"/>
        <v>0</v>
      </c>
    </row>
    <row r="85" spans="1:17">
      <c r="A85" s="8"/>
      <c r="B85" s="22"/>
      <c r="C85" s="22"/>
      <c r="D85" s="22"/>
      <c r="E85" s="22"/>
      <c r="F85" s="22"/>
      <c r="G85" s="22"/>
      <c r="H85" s="22"/>
      <c r="I85" s="22"/>
      <c r="J85" s="22"/>
      <c r="K85" s="22"/>
      <c r="L85" s="22"/>
      <c r="M85" s="22"/>
      <c r="N85" s="22"/>
      <c r="O85" s="22"/>
      <c r="P85" s="22"/>
      <c r="Q85" s="23"/>
    </row>
    <row r="86" spans="1:17">
      <c r="A86" t="s">
        <v>300</v>
      </c>
      <c r="B86" s="22"/>
      <c r="C86" s="22"/>
      <c r="D86" s="22"/>
      <c r="E86" s="22"/>
      <c r="F86" s="22"/>
      <c r="G86" s="22"/>
      <c r="H86" s="22"/>
      <c r="I86" s="22"/>
      <c r="J86" s="22"/>
      <c r="K86" s="22"/>
      <c r="L86" s="22"/>
      <c r="M86" s="22"/>
      <c r="N86" s="22"/>
      <c r="O86" s="22"/>
      <c r="P86" s="22"/>
      <c r="Q86" s="23"/>
    </row>
    <row r="87" spans="1:17">
      <c r="A87" s="1302" t="s">
        <v>409</v>
      </c>
      <c r="B87" s="1303"/>
      <c r="C87" s="1303"/>
      <c r="D87" s="1303"/>
      <c r="E87" s="1303"/>
      <c r="F87" s="1303"/>
      <c r="G87" s="1303"/>
      <c r="H87" s="1303"/>
      <c r="I87" s="1303"/>
      <c r="J87" s="1303"/>
      <c r="K87" s="1303"/>
      <c r="L87" s="1303"/>
      <c r="M87" s="1303"/>
      <c r="N87" s="1303"/>
      <c r="O87" s="1303"/>
      <c r="P87" s="1303"/>
      <c r="Q87" s="1304"/>
    </row>
    <row r="88" spans="1:17">
      <c r="A88" s="1292" t="s">
        <v>166</v>
      </c>
      <c r="B88" s="1292"/>
      <c r="C88" s="1292"/>
      <c r="D88" s="1292"/>
      <c r="E88" s="1292"/>
      <c r="F88" s="1292"/>
      <c r="G88" s="1292"/>
      <c r="H88" s="1292"/>
      <c r="I88" s="1292"/>
      <c r="J88" s="1292"/>
      <c r="K88" s="1292"/>
      <c r="L88" s="1292"/>
      <c r="M88" s="1292"/>
      <c r="N88" s="1292"/>
      <c r="O88" s="1292"/>
    </row>
  </sheetData>
  <mergeCells count="65">
    <mergeCell ref="N68:Q68"/>
    <mergeCell ref="O70:Q70"/>
    <mergeCell ref="A69:A71"/>
    <mergeCell ref="B69:B71"/>
    <mergeCell ref="F69:F71"/>
    <mergeCell ref="J69:J71"/>
    <mergeCell ref="N69:N71"/>
    <mergeCell ref="C70:E70"/>
    <mergeCell ref="G70:I70"/>
    <mergeCell ref="K70:M70"/>
    <mergeCell ref="A67:I67"/>
    <mergeCell ref="A88:O88"/>
    <mergeCell ref="A87:Q87"/>
    <mergeCell ref="C29:E29"/>
    <mergeCell ref="G29:I29"/>
    <mergeCell ref="K29:M29"/>
    <mergeCell ref="O29:Q29"/>
    <mergeCell ref="A28:A30"/>
    <mergeCell ref="A45:Q45"/>
    <mergeCell ref="A49:A51"/>
    <mergeCell ref="B49:E49"/>
    <mergeCell ref="F49:I49"/>
    <mergeCell ref="J49:M49"/>
    <mergeCell ref="B68:E68"/>
    <mergeCell ref="F68:I68"/>
    <mergeCell ref="J68:M68"/>
    <mergeCell ref="B50:B51"/>
    <mergeCell ref="C50:E50"/>
    <mergeCell ref="O50:Q50"/>
    <mergeCell ref="A3:Q3"/>
    <mergeCell ref="A48:I48"/>
    <mergeCell ref="F50:F51"/>
    <mergeCell ref="G50:I50"/>
    <mergeCell ref="J50:J51"/>
    <mergeCell ref="K50:M50"/>
    <mergeCell ref="N6:Q6"/>
    <mergeCell ref="B28:B30"/>
    <mergeCell ref="F28:F30"/>
    <mergeCell ref="J28:J30"/>
    <mergeCell ref="N28:N30"/>
    <mergeCell ref="B7:B8"/>
    <mergeCell ref="N27:Q27"/>
    <mergeCell ref="B27:E27"/>
    <mergeCell ref="F27:I27"/>
    <mergeCell ref="J27:M27"/>
    <mergeCell ref="O7:Q7"/>
    <mergeCell ref="N49:Q49"/>
    <mergeCell ref="A24:O24"/>
    <mergeCell ref="A26:I26"/>
    <mergeCell ref="A5:I5"/>
    <mergeCell ref="N50:N51"/>
    <mergeCell ref="A46:O46"/>
    <mergeCell ref="A1:Q1"/>
    <mergeCell ref="A6:A8"/>
    <mergeCell ref="J7:J8"/>
    <mergeCell ref="N7:N8"/>
    <mergeCell ref="G7:I7"/>
    <mergeCell ref="K7:M7"/>
    <mergeCell ref="C7:E7"/>
    <mergeCell ref="F7:F8"/>
    <mergeCell ref="B6:E6"/>
    <mergeCell ref="J6:M6"/>
    <mergeCell ref="F6:I6"/>
    <mergeCell ref="A2:Q2"/>
    <mergeCell ref="A23:Q23"/>
  </mergeCells>
  <printOptions horizontalCentered="1" verticalCentered="1"/>
  <pageMargins left="0.25" right="0.25" top="0.5" bottom="0.5" header="0.5" footer="0.5"/>
  <pageSetup scale="10"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T37"/>
  <sheetViews>
    <sheetView tabSelected="1" zoomScale="115" zoomScaleNormal="115" workbookViewId="0">
      <selection sqref="A1:M1"/>
    </sheetView>
  </sheetViews>
  <sheetFormatPr defaultColWidth="9.42578125" defaultRowHeight="12.75"/>
  <cols>
    <col min="1" max="1" width="56.42578125" customWidth="1"/>
    <col min="2" max="2" width="14.7109375" customWidth="1"/>
    <col min="3" max="3" width="14.5703125" customWidth="1"/>
    <col min="4" max="4" width="11.42578125" bestFit="1" customWidth="1"/>
    <col min="5" max="9" width="10.42578125" customWidth="1"/>
    <col min="10" max="13" width="10.5703125" customWidth="1"/>
    <col min="14" max="14" width="10.42578125" customWidth="1"/>
    <col min="15" max="15" width="12.5703125" customWidth="1"/>
    <col min="16" max="16" width="14.5703125" customWidth="1"/>
  </cols>
  <sheetData>
    <row r="1" spans="1:16">
      <c r="A1" s="1224" t="s">
        <v>410</v>
      </c>
      <c r="B1" s="1224"/>
      <c r="C1" s="1224"/>
      <c r="D1" s="1224"/>
      <c r="E1" s="1224"/>
      <c r="F1" s="1224"/>
      <c r="G1" s="1224"/>
      <c r="H1" s="1224"/>
      <c r="I1" s="1224"/>
      <c r="J1" s="1224"/>
      <c r="K1" s="1224"/>
      <c r="L1" s="1224"/>
      <c r="M1" s="1224"/>
      <c r="N1" s="1224"/>
      <c r="O1" s="1224"/>
      <c r="P1" s="1224"/>
    </row>
    <row r="2" spans="1:16">
      <c r="A2" s="1224" t="s">
        <v>1</v>
      </c>
      <c r="B2" s="1271"/>
      <c r="C2" s="1271"/>
      <c r="D2" s="1271"/>
      <c r="E2" s="1271"/>
      <c r="F2" s="1271"/>
      <c r="G2" s="1271"/>
      <c r="H2" s="1271"/>
      <c r="I2" s="1271"/>
      <c r="J2" s="1271"/>
      <c r="K2" s="1271"/>
      <c r="L2" s="1271"/>
      <c r="M2" s="1271"/>
      <c r="N2" s="1271"/>
      <c r="O2" s="1271"/>
      <c r="P2" s="1271"/>
    </row>
    <row r="3" spans="1:16" ht="13.5" thickBot="1">
      <c r="A3" s="1315" t="s">
        <v>2</v>
      </c>
      <c r="B3" s="1308"/>
      <c r="C3" s="1308"/>
      <c r="D3" s="1308"/>
      <c r="E3" s="1308"/>
      <c r="F3" s="1308"/>
      <c r="G3" s="1308"/>
      <c r="H3" s="1308"/>
      <c r="I3" s="1308"/>
      <c r="J3" s="1308"/>
      <c r="K3" s="1308"/>
      <c r="L3" s="1308"/>
      <c r="M3" s="1308"/>
      <c r="N3" s="1308"/>
      <c r="O3" s="1308"/>
      <c r="P3" s="1308"/>
    </row>
    <row r="4" spans="1:16">
      <c r="A4" s="228"/>
      <c r="B4" s="1316" t="s">
        <v>411</v>
      </c>
      <c r="C4" s="1317"/>
      <c r="D4" s="1318"/>
      <c r="E4" s="1319" t="s">
        <v>4</v>
      </c>
      <c r="F4" s="1317"/>
      <c r="G4" s="1318"/>
      <c r="H4" s="1188" t="s">
        <v>5</v>
      </c>
      <c r="I4" s="1189"/>
      <c r="J4" s="1190"/>
      <c r="K4" s="1325" t="s">
        <v>412</v>
      </c>
      <c r="L4" s="1326"/>
      <c r="M4" s="1327"/>
      <c r="N4" s="1320" t="s">
        <v>413</v>
      </c>
      <c r="O4" s="1321"/>
      <c r="P4" s="1322"/>
    </row>
    <row r="5" spans="1:16">
      <c r="A5" s="7"/>
      <c r="B5" s="110" t="s">
        <v>8</v>
      </c>
      <c r="C5" s="361" t="s">
        <v>9</v>
      </c>
      <c r="D5" s="459" t="s">
        <v>10</v>
      </c>
      <c r="E5" s="110" t="s">
        <v>8</v>
      </c>
      <c r="F5" s="361" t="s">
        <v>9</v>
      </c>
      <c r="G5" s="459" t="s">
        <v>10</v>
      </c>
      <c r="H5" s="110" t="s">
        <v>8</v>
      </c>
      <c r="I5" s="361" t="s">
        <v>9</v>
      </c>
      <c r="J5" s="459" t="s">
        <v>10</v>
      </c>
      <c r="K5" s="110" t="s">
        <v>8</v>
      </c>
      <c r="L5" s="361" t="s">
        <v>9</v>
      </c>
      <c r="M5" s="459" t="s">
        <v>10</v>
      </c>
      <c r="N5" s="110" t="s">
        <v>8</v>
      </c>
      <c r="O5" s="361" t="s">
        <v>9</v>
      </c>
      <c r="P5" s="459" t="s">
        <v>10</v>
      </c>
    </row>
    <row r="6" spans="1:16">
      <c r="A6" s="111" t="s">
        <v>147</v>
      </c>
      <c r="B6" s="503"/>
      <c r="C6" s="85"/>
      <c r="D6" s="86"/>
      <c r="E6" s="503"/>
      <c r="F6" s="85"/>
      <c r="G6" s="86"/>
      <c r="H6" s="503"/>
      <c r="I6" s="85"/>
      <c r="J6" s="86"/>
      <c r="K6" s="534"/>
      <c r="L6" s="534"/>
      <c r="M6" s="534"/>
      <c r="N6" s="503"/>
      <c r="O6" s="85"/>
      <c r="P6" s="86"/>
    </row>
    <row r="7" spans="1:16">
      <c r="A7" s="507" t="s">
        <v>414</v>
      </c>
      <c r="B7" s="686">
        <v>689000</v>
      </c>
      <c r="C7" s="687">
        <v>611000</v>
      </c>
      <c r="D7" s="688">
        <v>1300000</v>
      </c>
      <c r="E7" s="691">
        <v>40578</v>
      </c>
      <c r="F7" s="692">
        <v>35984</v>
      </c>
      <c r="G7" s="699">
        <f>E7+F7</f>
        <v>76562</v>
      </c>
      <c r="H7" s="700">
        <v>40578</v>
      </c>
      <c r="I7" s="701">
        <v>35984</v>
      </c>
      <c r="J7" s="689">
        <f>H7+I7</f>
        <v>76562</v>
      </c>
      <c r="K7" s="702">
        <f>+H7+40578</f>
        <v>81156</v>
      </c>
      <c r="L7" s="702">
        <f>+I7+35984</f>
        <v>71968</v>
      </c>
      <c r="M7" s="689">
        <f>K7+L7</f>
        <v>153124</v>
      </c>
      <c r="N7" s="112">
        <f>K7/B7</f>
        <v>0.11778809869375907</v>
      </c>
      <c r="O7" s="113">
        <f t="shared" ref="O7:P7" si="0">L7/C7</f>
        <v>0.11778723404255319</v>
      </c>
      <c r="P7" s="114">
        <f t="shared" si="0"/>
        <v>0.1177876923076923</v>
      </c>
    </row>
    <row r="8" spans="1:16">
      <c r="A8" s="1095" t="s">
        <v>15</v>
      </c>
      <c r="B8" s="691">
        <v>23273909.079999998</v>
      </c>
      <c r="C8" s="692">
        <v>20639126.919999998</v>
      </c>
      <c r="D8" s="688">
        <f>B8+C8</f>
        <v>43913036</v>
      </c>
      <c r="E8" s="691">
        <v>10539</v>
      </c>
      <c r="F8" s="692">
        <v>9345</v>
      </c>
      <c r="G8" s="688">
        <f>E8+F8</f>
        <v>19884</v>
      </c>
      <c r="H8" s="691">
        <v>29335</v>
      </c>
      <c r="I8" s="692">
        <v>26014</v>
      </c>
      <c r="J8" s="688">
        <f>H8+I8</f>
        <v>55349</v>
      </c>
      <c r="K8" s="703">
        <f>17653+H8</f>
        <v>46988</v>
      </c>
      <c r="L8" s="703">
        <f>15655+I8</f>
        <v>41669</v>
      </c>
      <c r="M8" s="703">
        <f>K8+L8</f>
        <v>88657</v>
      </c>
      <c r="N8" s="112">
        <f>K8/B8</f>
        <v>2.018913103015353E-3</v>
      </c>
      <c r="O8" s="113">
        <f t="shared" ref="O8" si="1">L8/C8</f>
        <v>2.018932300843664E-3</v>
      </c>
      <c r="P8" s="114">
        <f t="shared" ref="P8" si="2">M8/D8</f>
        <v>2.018922125994659E-3</v>
      </c>
    </row>
    <row r="9" spans="1:16" ht="13.5" thickBot="1">
      <c r="A9" s="368"/>
      <c r="B9" s="693"/>
      <c r="C9" s="694"/>
      <c r="D9" s="695"/>
      <c r="E9" s="693"/>
      <c r="F9" s="694"/>
      <c r="G9" s="695"/>
      <c r="H9" s="693"/>
      <c r="I9" s="694"/>
      <c r="J9" s="695"/>
      <c r="K9" s="704"/>
      <c r="L9" s="704"/>
      <c r="M9" s="704"/>
      <c r="N9" s="189"/>
      <c r="O9" s="190"/>
      <c r="P9" s="191"/>
    </row>
    <row r="10" spans="1:16" ht="13.5" thickBot="1">
      <c r="A10" s="457" t="s">
        <v>415</v>
      </c>
      <c r="B10" s="696">
        <f>SUM(B7:B9)</f>
        <v>23962909.079999998</v>
      </c>
      <c r="C10" s="697">
        <f t="shared" ref="C10:M10" si="3">SUM(C7:C9)</f>
        <v>21250126.919999998</v>
      </c>
      <c r="D10" s="698">
        <f t="shared" si="3"/>
        <v>45213036</v>
      </c>
      <c r="E10" s="696">
        <f>SUM(E7:E9)</f>
        <v>51117</v>
      </c>
      <c r="F10" s="697">
        <f t="shared" si="3"/>
        <v>45329</v>
      </c>
      <c r="G10" s="698">
        <f t="shared" si="3"/>
        <v>96446</v>
      </c>
      <c r="H10" s="696">
        <f>SUM(H7:H9)</f>
        <v>69913</v>
      </c>
      <c r="I10" s="697">
        <f t="shared" si="3"/>
        <v>61998</v>
      </c>
      <c r="J10" s="698">
        <f t="shared" si="3"/>
        <v>131911</v>
      </c>
      <c r="K10" s="696">
        <f>SUM(K7:K9)</f>
        <v>128144</v>
      </c>
      <c r="L10" s="697">
        <f t="shared" si="3"/>
        <v>113637</v>
      </c>
      <c r="M10" s="698">
        <f t="shared" si="3"/>
        <v>241781</v>
      </c>
      <c r="N10" s="219">
        <f>K10/B10</f>
        <v>5.3475978050992129E-3</v>
      </c>
      <c r="O10" s="220">
        <f t="shared" ref="O10" si="4">L10/C10</f>
        <v>5.3475915898200206E-3</v>
      </c>
      <c r="P10" s="221">
        <f t="shared" ref="P10" si="5">M10/D10</f>
        <v>5.3475948839179924E-3</v>
      </c>
    </row>
    <row r="11" spans="1:16">
      <c r="A11" s="369"/>
      <c r="B11" s="705"/>
      <c r="C11" s="706"/>
      <c r="D11" s="707"/>
      <c r="E11" s="705"/>
      <c r="F11" s="706"/>
      <c r="G11" s="707"/>
      <c r="H11" s="705"/>
      <c r="I11" s="706"/>
      <c r="J11" s="707"/>
      <c r="K11" s="708"/>
      <c r="L11" s="708"/>
      <c r="M11" s="708"/>
      <c r="N11" s="112"/>
      <c r="O11" s="113"/>
      <c r="P11" s="114"/>
    </row>
    <row r="12" spans="1:16">
      <c r="A12" s="367"/>
      <c r="B12" s="705"/>
      <c r="C12" s="706"/>
      <c r="D12" s="707"/>
      <c r="E12" s="705"/>
      <c r="F12" s="706"/>
      <c r="G12" s="707"/>
      <c r="H12" s="705"/>
      <c r="I12" s="706"/>
      <c r="J12" s="707"/>
      <c r="K12" s="708"/>
      <c r="L12" s="708"/>
      <c r="M12" s="708"/>
      <c r="N12" s="112"/>
      <c r="O12" s="113"/>
      <c r="P12" s="114"/>
    </row>
    <row r="13" spans="1:16" ht="18" customHeight="1">
      <c r="A13" s="111" t="s">
        <v>416</v>
      </c>
      <c r="B13" s="709"/>
      <c r="C13" s="710"/>
      <c r="D13" s="711"/>
      <c r="E13" s="712"/>
      <c r="F13" s="710"/>
      <c r="G13" s="711"/>
      <c r="H13" s="709"/>
      <c r="I13" s="710"/>
      <c r="J13" s="711"/>
      <c r="K13" s="713"/>
      <c r="L13" s="713"/>
      <c r="M13" s="713"/>
      <c r="N13" s="115"/>
      <c r="O13" s="116"/>
      <c r="P13" s="117"/>
    </row>
    <row r="14" spans="1:16" s="4" customFormat="1">
      <c r="A14" s="452" t="s">
        <v>417</v>
      </c>
      <c r="B14" s="683">
        <v>52125</v>
      </c>
      <c r="C14" s="684">
        <v>22875</v>
      </c>
      <c r="D14" s="685">
        <f t="shared" ref="D14:D18" si="6">B14+C14</f>
        <v>75000</v>
      </c>
      <c r="E14" s="714">
        <v>795</v>
      </c>
      <c r="F14" s="715">
        <v>705</v>
      </c>
      <c r="G14" s="716">
        <f t="shared" ref="G14:G18" si="7">E14+F14</f>
        <v>1500</v>
      </c>
      <c r="H14" s="683">
        <v>7420</v>
      </c>
      <c r="I14" s="717">
        <v>6580</v>
      </c>
      <c r="J14" s="718">
        <f t="shared" ref="J14:J18" si="8">H14+I14</f>
        <v>14000</v>
      </c>
      <c r="K14" s="716">
        <f>+H14+19805.3274</f>
        <v>27225.327399999998</v>
      </c>
      <c r="L14" s="716">
        <f>+I14+12888.0426</f>
        <v>19468.042600000001</v>
      </c>
      <c r="M14" s="716">
        <f t="shared" ref="M14:M22" si="9">K14+L14</f>
        <v>46693.369999999995</v>
      </c>
      <c r="N14" s="453">
        <f t="shared" ref="N14:N21" si="10">K14/B14</f>
        <v>0.5223084393285371</v>
      </c>
      <c r="O14" s="454">
        <f t="shared" ref="O14:O21" si="11">L14/C14</f>
        <v>0.85106197158469943</v>
      </c>
      <c r="P14" s="455">
        <f t="shared" ref="P14:P21" si="12">M14/D14</f>
        <v>0.6225782666666666</v>
      </c>
    </row>
    <row r="15" spans="1:16">
      <c r="A15" s="433" t="s">
        <v>418</v>
      </c>
      <c r="B15" s="686">
        <v>52125</v>
      </c>
      <c r="C15" s="687">
        <v>22875</v>
      </c>
      <c r="D15" s="688">
        <f t="shared" si="6"/>
        <v>75000</v>
      </c>
      <c r="E15" s="719">
        <v>0</v>
      </c>
      <c r="F15" s="701">
        <v>0</v>
      </c>
      <c r="G15" s="703">
        <f t="shared" si="7"/>
        <v>0</v>
      </c>
      <c r="H15" s="720">
        <v>0</v>
      </c>
      <c r="I15" s="692">
        <v>0</v>
      </c>
      <c r="J15" s="721">
        <f t="shared" si="8"/>
        <v>0</v>
      </c>
      <c r="K15" s="722">
        <v>0</v>
      </c>
      <c r="L15" s="722">
        <v>0</v>
      </c>
      <c r="M15" s="722">
        <f t="shared" si="9"/>
        <v>0</v>
      </c>
      <c r="N15" s="112">
        <f t="shared" si="10"/>
        <v>0</v>
      </c>
      <c r="O15" s="113">
        <f t="shared" si="11"/>
        <v>0</v>
      </c>
      <c r="P15" s="114">
        <f t="shared" si="12"/>
        <v>0</v>
      </c>
    </row>
    <row r="16" spans="1:16">
      <c r="A16" s="433" t="s">
        <v>419</v>
      </c>
      <c r="B16" s="686">
        <v>52125</v>
      </c>
      <c r="C16" s="687">
        <v>22875</v>
      </c>
      <c r="D16" s="689">
        <f t="shared" si="6"/>
        <v>75000</v>
      </c>
      <c r="E16" s="719">
        <v>0</v>
      </c>
      <c r="F16" s="701">
        <v>0</v>
      </c>
      <c r="G16" s="689">
        <f t="shared" si="7"/>
        <v>0</v>
      </c>
      <c r="H16" s="720">
        <v>0</v>
      </c>
      <c r="I16" s="692">
        <v>0</v>
      </c>
      <c r="J16" s="721">
        <f t="shared" si="8"/>
        <v>0</v>
      </c>
      <c r="K16" s="722">
        <v>0</v>
      </c>
      <c r="L16" s="722">
        <v>0</v>
      </c>
      <c r="M16" s="722">
        <f t="shared" si="9"/>
        <v>0</v>
      </c>
      <c r="N16" s="112">
        <f t="shared" si="10"/>
        <v>0</v>
      </c>
      <c r="O16" s="113">
        <f t="shared" si="11"/>
        <v>0</v>
      </c>
      <c r="P16" s="114">
        <f t="shared" si="12"/>
        <v>0</v>
      </c>
    </row>
    <row r="17" spans="1:20">
      <c r="A17" s="434" t="s">
        <v>420</v>
      </c>
      <c r="B17" s="686">
        <v>11925</v>
      </c>
      <c r="C17" s="687">
        <v>10575</v>
      </c>
      <c r="D17" s="688">
        <f t="shared" si="6"/>
        <v>22500</v>
      </c>
      <c r="E17" s="719">
        <v>0</v>
      </c>
      <c r="F17" s="701">
        <v>0</v>
      </c>
      <c r="G17" s="703">
        <f t="shared" si="7"/>
        <v>0</v>
      </c>
      <c r="H17" s="720">
        <v>0</v>
      </c>
      <c r="I17" s="692">
        <v>0</v>
      </c>
      <c r="J17" s="721">
        <f t="shared" si="8"/>
        <v>0</v>
      </c>
      <c r="K17" s="722">
        <v>0</v>
      </c>
      <c r="L17" s="722">
        <v>0</v>
      </c>
      <c r="M17" s="722">
        <f t="shared" si="9"/>
        <v>0</v>
      </c>
      <c r="N17" s="112">
        <f t="shared" si="10"/>
        <v>0</v>
      </c>
      <c r="O17" s="113">
        <f t="shared" si="11"/>
        <v>0</v>
      </c>
      <c r="P17" s="114">
        <f t="shared" si="12"/>
        <v>0</v>
      </c>
    </row>
    <row r="18" spans="1:20">
      <c r="A18" s="435" t="s">
        <v>421</v>
      </c>
      <c r="B18" s="686">
        <v>238500</v>
      </c>
      <c r="C18" s="687">
        <v>211500</v>
      </c>
      <c r="D18" s="688">
        <f t="shared" si="6"/>
        <v>450000</v>
      </c>
      <c r="E18" s="719">
        <v>0</v>
      </c>
      <c r="F18" s="701">
        <v>0</v>
      </c>
      <c r="G18" s="703">
        <f t="shared" si="7"/>
        <v>0</v>
      </c>
      <c r="H18" s="720">
        <v>0</v>
      </c>
      <c r="I18" s="692">
        <v>0</v>
      </c>
      <c r="J18" s="721">
        <f t="shared" si="8"/>
        <v>0</v>
      </c>
      <c r="K18" s="722">
        <v>0</v>
      </c>
      <c r="L18" s="722">
        <v>0</v>
      </c>
      <c r="M18" s="722">
        <f t="shared" si="9"/>
        <v>0</v>
      </c>
      <c r="N18" s="112">
        <f t="shared" si="10"/>
        <v>0</v>
      </c>
      <c r="O18" s="113">
        <f t="shared" si="11"/>
        <v>0</v>
      </c>
      <c r="P18" s="114">
        <f t="shared" si="12"/>
        <v>0</v>
      </c>
    </row>
    <row r="19" spans="1:20">
      <c r="A19" s="435" t="s">
        <v>422</v>
      </c>
      <c r="B19" s="686">
        <v>79500</v>
      </c>
      <c r="C19" s="687">
        <v>70500</v>
      </c>
      <c r="D19" s="688">
        <f t="shared" ref="D19:D21" si="13">B19+C19</f>
        <v>150000</v>
      </c>
      <c r="E19" s="719">
        <v>0</v>
      </c>
      <c r="F19" s="701">
        <v>0</v>
      </c>
      <c r="G19" s="703">
        <f t="shared" ref="G19:G21" si="14">E19+F19</f>
        <v>0</v>
      </c>
      <c r="H19" s="720">
        <v>0</v>
      </c>
      <c r="I19" s="692">
        <v>0</v>
      </c>
      <c r="J19" s="721">
        <f t="shared" ref="J19:J21" si="15">H19+I19</f>
        <v>0</v>
      </c>
      <c r="K19" s="722">
        <v>0</v>
      </c>
      <c r="L19" s="722">
        <v>0</v>
      </c>
      <c r="M19" s="722">
        <f t="shared" si="9"/>
        <v>0</v>
      </c>
      <c r="N19" s="112">
        <f t="shared" si="10"/>
        <v>0</v>
      </c>
      <c r="O19" s="113">
        <f t="shared" si="11"/>
        <v>0</v>
      </c>
      <c r="P19" s="114">
        <f t="shared" si="12"/>
        <v>0</v>
      </c>
    </row>
    <row r="20" spans="1:20">
      <c r="A20" s="435" t="s">
        <v>423</v>
      </c>
      <c r="B20" s="686">
        <v>159000</v>
      </c>
      <c r="C20" s="687">
        <v>141000</v>
      </c>
      <c r="D20" s="689">
        <f t="shared" si="13"/>
        <v>300000</v>
      </c>
      <c r="E20" s="719">
        <v>0</v>
      </c>
      <c r="F20" s="701">
        <v>0</v>
      </c>
      <c r="G20" s="703">
        <f t="shared" ref="G20" si="16">E20+F20</f>
        <v>0</v>
      </c>
      <c r="H20" s="720">
        <v>0</v>
      </c>
      <c r="I20" s="692">
        <v>0</v>
      </c>
      <c r="J20" s="721">
        <f t="shared" ref="J20" si="17">H20+I20</f>
        <v>0</v>
      </c>
      <c r="K20" s="1179">
        <v>0</v>
      </c>
      <c r="L20" s="1179">
        <v>0</v>
      </c>
      <c r="M20" s="1179">
        <f t="shared" si="9"/>
        <v>0</v>
      </c>
      <c r="N20" s="112">
        <f t="shared" si="10"/>
        <v>0</v>
      </c>
      <c r="O20" s="113">
        <f t="shared" si="11"/>
        <v>0</v>
      </c>
      <c r="P20" s="114">
        <f t="shared" si="12"/>
        <v>0</v>
      </c>
    </row>
    <row r="21" spans="1:20">
      <c r="A21" s="420" t="s">
        <v>424</v>
      </c>
      <c r="B21" s="686">
        <v>62550</v>
      </c>
      <c r="C21" s="687">
        <v>27450</v>
      </c>
      <c r="D21" s="688">
        <f t="shared" si="13"/>
        <v>90000</v>
      </c>
      <c r="E21" s="719">
        <v>427</v>
      </c>
      <c r="F21" s="701">
        <v>378</v>
      </c>
      <c r="G21" s="703">
        <f t="shared" si="14"/>
        <v>805</v>
      </c>
      <c r="H21" s="720">
        <v>9205</v>
      </c>
      <c r="I21" s="692">
        <v>8163</v>
      </c>
      <c r="J21" s="721">
        <f t="shared" si="15"/>
        <v>17368</v>
      </c>
      <c r="K21" s="722">
        <f>+H21+15844</f>
        <v>25049</v>
      </c>
      <c r="L21" s="722">
        <f>+I21+14051</f>
        <v>22214</v>
      </c>
      <c r="M21" s="722">
        <f t="shared" si="9"/>
        <v>47263</v>
      </c>
      <c r="N21" s="112">
        <f t="shared" si="10"/>
        <v>0.40046362909672262</v>
      </c>
      <c r="O21" s="113">
        <f t="shared" si="11"/>
        <v>0.80925318761384335</v>
      </c>
      <c r="P21" s="114">
        <f t="shared" si="12"/>
        <v>0.52514444444444441</v>
      </c>
    </row>
    <row r="22" spans="1:20">
      <c r="A22" s="420" t="s">
        <v>425</v>
      </c>
      <c r="B22" s="27">
        <v>79500</v>
      </c>
      <c r="C22" s="28">
        <v>70500</v>
      </c>
      <c r="D22" s="690">
        <f>B22+C22</f>
        <v>150000</v>
      </c>
      <c r="E22" s="187">
        <v>0</v>
      </c>
      <c r="F22" s="28">
        <v>0</v>
      </c>
      <c r="G22" s="29">
        <f>E22+F22</f>
        <v>0</v>
      </c>
      <c r="H22" s="30">
        <v>0</v>
      </c>
      <c r="I22" s="28">
        <v>0</v>
      </c>
      <c r="J22" s="29">
        <f>H22+I22</f>
        <v>0</v>
      </c>
      <c r="K22" s="188">
        <v>0</v>
      </c>
      <c r="L22" s="188">
        <v>0</v>
      </c>
      <c r="M22" s="722">
        <f t="shared" si="9"/>
        <v>0</v>
      </c>
      <c r="N22" s="112">
        <f>K22/B22</f>
        <v>0</v>
      </c>
      <c r="O22" s="113">
        <f>L22/C22</f>
        <v>0</v>
      </c>
      <c r="P22" s="114">
        <f>M22/D22</f>
        <v>0</v>
      </c>
    </row>
    <row r="23" spans="1:20">
      <c r="A23" s="24"/>
      <c r="B23" s="27"/>
      <c r="C23" s="28"/>
      <c r="D23" s="118"/>
      <c r="E23" s="188"/>
      <c r="F23" s="28"/>
      <c r="G23" s="118"/>
      <c r="H23" s="31"/>
      <c r="I23" s="32"/>
      <c r="J23" s="33"/>
      <c r="K23" s="31"/>
      <c r="L23" s="31"/>
      <c r="M23" s="31"/>
      <c r="N23" s="112"/>
      <c r="O23" s="113"/>
      <c r="P23" s="114"/>
    </row>
    <row r="24" spans="1:20">
      <c r="A24" s="24"/>
      <c r="B24" s="192"/>
      <c r="C24" s="193"/>
      <c r="D24" s="194"/>
      <c r="E24" s="195"/>
      <c r="F24" s="193"/>
      <c r="G24" s="194"/>
      <c r="H24" s="31"/>
      <c r="I24" s="32"/>
      <c r="J24" s="33"/>
      <c r="K24" s="31"/>
      <c r="L24" s="31"/>
      <c r="M24" s="31"/>
      <c r="N24" s="189"/>
      <c r="O24" s="190"/>
      <c r="P24" s="191"/>
    </row>
    <row r="25" spans="1:20">
      <c r="A25" s="222" t="s">
        <v>426</v>
      </c>
      <c r="B25" s="723">
        <f t="shared" ref="B25:I25" si="18">SUM(B14:B24)</f>
        <v>787350</v>
      </c>
      <c r="C25" s="724">
        <f t="shared" si="18"/>
        <v>600150</v>
      </c>
      <c r="D25" s="725">
        <f t="shared" si="18"/>
        <v>1387500</v>
      </c>
      <c r="E25" s="723">
        <f t="shared" si="18"/>
        <v>1222</v>
      </c>
      <c r="F25" s="724">
        <f t="shared" si="18"/>
        <v>1083</v>
      </c>
      <c r="G25" s="725">
        <f t="shared" si="18"/>
        <v>2305</v>
      </c>
      <c r="H25" s="723">
        <f t="shared" si="18"/>
        <v>16625</v>
      </c>
      <c r="I25" s="724">
        <f t="shared" si="18"/>
        <v>14743</v>
      </c>
      <c r="J25" s="725">
        <f t="shared" ref="J25" si="19">SUM(J14:J24)</f>
        <v>31368</v>
      </c>
      <c r="K25" s="726">
        <f>SUM(K14:K22)</f>
        <v>52274.327399999995</v>
      </c>
      <c r="L25" s="726">
        <f>SUM(L14:L22)</f>
        <v>41682.042600000001</v>
      </c>
      <c r="M25" s="726">
        <f>SUM(M14:M22)</f>
        <v>93956.37</v>
      </c>
      <c r="N25" s="207">
        <f>K25/B25</f>
        <v>6.6392744522766237E-2</v>
      </c>
      <c r="O25" s="208">
        <f t="shared" ref="O25" si="20">L25/C25</f>
        <v>6.9452707823044246E-2</v>
      </c>
      <c r="P25" s="209">
        <f t="shared" ref="P25" si="21">M25/D25</f>
        <v>6.7716302702702694E-2</v>
      </c>
    </row>
    <row r="26" spans="1:20">
      <c r="A26" s="8"/>
    </row>
    <row r="27" spans="1:20" ht="14.25" customHeight="1">
      <c r="A27" s="1323"/>
      <c r="B27" s="1324"/>
      <c r="C27" s="1324"/>
      <c r="D27" s="1324"/>
      <c r="E27" s="1324"/>
      <c r="F27" s="1324"/>
      <c r="G27" s="1324"/>
      <c r="H27" s="1324"/>
      <c r="I27" s="1324"/>
      <c r="J27" s="1324"/>
      <c r="K27" s="1324"/>
      <c r="L27" s="1324"/>
      <c r="M27" s="1324"/>
      <c r="N27" s="1324"/>
      <c r="O27" s="1324"/>
      <c r="P27" s="1324"/>
      <c r="Q27" s="47"/>
      <c r="R27" s="47"/>
      <c r="S27" s="47"/>
      <c r="T27" s="47"/>
    </row>
    <row r="28" spans="1:20">
      <c r="A28" s="203"/>
      <c r="B28" s="263"/>
      <c r="C28" s="263"/>
      <c r="D28" s="263"/>
      <c r="E28" s="263"/>
      <c r="F28" s="263"/>
      <c r="G28" s="263"/>
      <c r="H28" s="263"/>
      <c r="I28" s="1173"/>
      <c r="J28" s="1173"/>
      <c r="K28" s="263"/>
      <c r="L28" s="263"/>
      <c r="M28" s="263"/>
    </row>
    <row r="29" spans="1:20" ht="14.25" customHeight="1">
      <c r="A29" s="1292" t="s">
        <v>166</v>
      </c>
      <c r="B29" s="1292"/>
      <c r="C29" s="1292"/>
      <c r="D29" s="1292"/>
      <c r="E29" s="1292"/>
      <c r="F29" s="1292"/>
      <c r="G29" s="1292"/>
      <c r="H29" s="1292"/>
      <c r="I29" s="1292"/>
      <c r="J29" s="1292"/>
      <c r="K29" s="1292"/>
      <c r="L29" s="1292"/>
      <c r="M29" s="1292"/>
      <c r="N29" s="1292"/>
      <c r="O29" s="1292"/>
      <c r="P29" s="1292"/>
    </row>
    <row r="30" spans="1:20" ht="12.75" customHeight="1">
      <c r="A30" s="48"/>
      <c r="I30" s="154"/>
      <c r="J30" s="154"/>
    </row>
    <row r="31" spans="1:20">
      <c r="A31" s="48"/>
      <c r="B31" s="48"/>
      <c r="C31" s="48"/>
      <c r="D31" s="48"/>
      <c r="E31" s="48"/>
      <c r="F31" s="48"/>
      <c r="G31" s="48"/>
      <c r="H31" s="48"/>
      <c r="I31" s="48"/>
      <c r="J31" s="1178"/>
      <c r="K31" s="48"/>
      <c r="L31" s="48"/>
      <c r="M31" s="48"/>
      <c r="N31" s="48"/>
      <c r="O31" s="48"/>
    </row>
    <row r="32" spans="1:20">
      <c r="B32" s="358"/>
      <c r="C32" s="358"/>
      <c r="D32" s="358"/>
      <c r="E32" s="358"/>
      <c r="F32" s="358"/>
      <c r="G32" s="358"/>
      <c r="H32" s="358"/>
      <c r="I32" s="358"/>
      <c r="J32" s="358"/>
      <c r="K32" s="358"/>
      <c r="L32" s="358"/>
      <c r="M32" s="358"/>
      <c r="N32" s="358"/>
      <c r="O32" s="358"/>
      <c r="P32" s="358"/>
    </row>
    <row r="33" spans="1:17">
      <c r="B33" s="358"/>
      <c r="C33" s="358"/>
      <c r="D33" s="358"/>
      <c r="E33" s="358"/>
      <c r="F33" s="358"/>
      <c r="G33" s="358"/>
      <c r="H33" s="358"/>
      <c r="I33" s="358"/>
      <c r="J33" s="358"/>
      <c r="K33" s="1177"/>
      <c r="L33" s="358"/>
      <c r="M33" s="358"/>
      <c r="N33" s="358"/>
      <c r="O33" s="358"/>
      <c r="P33" s="358"/>
      <c r="Q33" s="2"/>
    </row>
    <row r="34" spans="1:17">
      <c r="B34" s="49"/>
      <c r="C34" s="49"/>
      <c r="D34" s="49"/>
      <c r="E34" s="49"/>
      <c r="F34" s="49"/>
      <c r="G34" s="49"/>
      <c r="H34" s="49"/>
      <c r="I34" s="49"/>
      <c r="J34" s="49"/>
      <c r="K34" s="49"/>
      <c r="L34" s="49"/>
      <c r="M34" s="49"/>
      <c r="N34" s="49"/>
      <c r="O34" s="49"/>
      <c r="P34" s="49"/>
      <c r="Q34" s="2"/>
    </row>
    <row r="35" spans="1:17">
      <c r="B35" s="2"/>
      <c r="C35" s="2"/>
      <c r="D35" s="2"/>
      <c r="E35" s="2"/>
      <c r="F35" s="2"/>
      <c r="G35" s="2"/>
      <c r="H35" s="2"/>
      <c r="I35" s="2"/>
      <c r="J35" s="2"/>
      <c r="K35" s="2"/>
      <c r="L35" s="2"/>
      <c r="M35" s="2"/>
      <c r="N35" s="2"/>
      <c r="O35" s="2"/>
      <c r="P35" s="2"/>
    </row>
    <row r="36" spans="1:17">
      <c r="B36" s="2"/>
      <c r="C36" s="2"/>
      <c r="D36" s="2"/>
      <c r="E36" s="2"/>
      <c r="F36" s="2"/>
      <c r="G36" s="2"/>
      <c r="H36" s="2"/>
      <c r="I36" s="2"/>
      <c r="J36" s="2"/>
      <c r="K36" s="2"/>
      <c r="L36" s="2"/>
      <c r="M36" s="2"/>
      <c r="N36" s="2"/>
      <c r="O36" s="2"/>
      <c r="P36" s="2"/>
    </row>
    <row r="37" spans="1:17">
      <c r="A37" s="2"/>
    </row>
  </sheetData>
  <mergeCells count="10">
    <mergeCell ref="A29:P29"/>
    <mergeCell ref="A1:P1"/>
    <mergeCell ref="A3:P3"/>
    <mergeCell ref="A2:P2"/>
    <mergeCell ref="B4:D4"/>
    <mergeCell ref="E4:G4"/>
    <mergeCell ref="H4:J4"/>
    <mergeCell ref="N4:P4"/>
    <mergeCell ref="A27:P27"/>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07371-F811-4C7D-A5FC-C893D553763C}">
  <dimension ref="A1:T85"/>
  <sheetViews>
    <sheetView tabSelected="1" zoomScale="115" zoomScaleNormal="115" workbookViewId="0">
      <pane xSplit="1" topLeftCell="B1" activePane="topRight" state="frozen"/>
      <selection sqref="A1:M1"/>
      <selection pane="topRight" sqref="A1:M1"/>
    </sheetView>
  </sheetViews>
  <sheetFormatPr defaultRowHeight="12.75"/>
  <cols>
    <col min="1" max="1" width="18.28515625" bestFit="1" customWidth="1"/>
    <col min="2" max="2" width="15.140625" customWidth="1"/>
    <col min="3" max="5" width="14.85546875" customWidth="1"/>
    <col min="6" max="6" width="12.5703125" customWidth="1"/>
    <col min="7" max="10" width="18.140625" customWidth="1"/>
    <col min="11" max="11" width="20.28515625" customWidth="1"/>
    <col min="12" max="12" width="17.85546875" customWidth="1"/>
    <col min="13" max="13" width="13.5703125" customWidth="1"/>
    <col min="14" max="14" width="18.140625" customWidth="1"/>
    <col min="15" max="15" width="13.42578125" customWidth="1"/>
    <col min="16" max="16" width="23" customWidth="1"/>
    <col min="17" max="17" width="15.85546875" customWidth="1"/>
    <col min="18" max="18" width="12.7109375" customWidth="1"/>
    <col min="19" max="19" width="14.42578125" customWidth="1"/>
    <col min="20" max="20" width="10.5703125" customWidth="1"/>
    <col min="21" max="21" width="14.85546875" customWidth="1"/>
    <col min="22" max="22" width="14.5703125" customWidth="1"/>
    <col min="23" max="23" width="15.140625" customWidth="1"/>
    <col min="24" max="24" width="14.7109375" customWidth="1"/>
    <col min="25" max="25" width="16.140625" customWidth="1"/>
    <col min="26" max="26" width="14.140625" customWidth="1"/>
    <col min="27" max="27" width="14.42578125" customWidth="1"/>
    <col min="29" max="29" width="13.5703125" customWidth="1"/>
    <col min="30" max="30" width="14.42578125" customWidth="1"/>
    <col min="31" max="31" width="12.42578125" customWidth="1"/>
    <col min="32" max="32" width="11.85546875" customWidth="1"/>
    <col min="33" max="33" width="13.85546875" customWidth="1"/>
    <col min="34" max="34" width="12.85546875" customWidth="1"/>
    <col min="35" max="35" width="11.5703125" customWidth="1"/>
    <col min="37" max="37" width="12.140625" customWidth="1"/>
    <col min="38" max="38" width="13" customWidth="1"/>
    <col min="39" max="39" width="12.140625" customWidth="1"/>
    <col min="40" max="40" width="16.28515625" customWidth="1"/>
    <col min="41" max="42" width="12.42578125" customWidth="1"/>
    <col min="43" max="43" width="13" customWidth="1"/>
    <col min="44" max="44" width="11.5703125" customWidth="1"/>
    <col min="45" max="45" width="13.5703125" customWidth="1"/>
    <col min="46" max="46" width="12.42578125" customWidth="1"/>
    <col min="47" max="47" width="12.140625" customWidth="1"/>
    <col min="48" max="48" width="14.7109375" customWidth="1"/>
    <col min="49" max="49" width="12.42578125" customWidth="1"/>
    <col min="50" max="50" width="15.140625" customWidth="1"/>
    <col min="51" max="51" width="12.85546875" customWidth="1"/>
    <col min="52" max="52" width="9.5703125" customWidth="1"/>
    <col min="53" max="53" width="12.28515625" customWidth="1"/>
    <col min="54" max="54" width="12.5703125" customWidth="1"/>
    <col min="55" max="55" width="12.7109375" customWidth="1"/>
    <col min="56" max="56" width="13.5703125" customWidth="1"/>
    <col min="57" max="57" width="13" customWidth="1"/>
    <col min="58" max="58" width="15.42578125" customWidth="1"/>
    <col min="59" max="59" width="12.7109375" customWidth="1"/>
    <col min="60" max="60" width="10" customWidth="1"/>
  </cols>
  <sheetData>
    <row r="1" spans="1:20" ht="18" customHeight="1">
      <c r="A1" s="1328" t="s">
        <v>427</v>
      </c>
      <c r="B1" s="1328"/>
      <c r="C1" s="1328"/>
      <c r="D1" s="1328"/>
      <c r="E1" s="1328"/>
      <c r="F1" s="1328"/>
      <c r="G1" s="1328"/>
      <c r="H1" s="1328"/>
      <c r="I1" s="1328"/>
      <c r="J1" s="1328"/>
      <c r="K1" s="1328"/>
      <c r="L1" s="1328"/>
      <c r="M1" s="383"/>
      <c r="N1" s="383"/>
      <c r="O1" s="383"/>
    </row>
    <row r="2" spans="1:20" ht="15.75">
      <c r="A2" s="1329" t="s">
        <v>1</v>
      </c>
      <c r="B2" s="1329"/>
      <c r="C2" s="1329"/>
      <c r="D2" s="1329"/>
      <c r="E2" s="1329"/>
      <c r="F2" s="1329"/>
      <c r="G2" s="1329"/>
      <c r="H2" s="1329"/>
      <c r="I2" s="1329"/>
      <c r="J2" s="1329"/>
      <c r="K2" s="1329"/>
      <c r="L2" s="1329"/>
    </row>
    <row r="3" spans="1:20" ht="15.75">
      <c r="A3" s="1330" t="s">
        <v>2</v>
      </c>
      <c r="B3" s="1329"/>
      <c r="C3" s="1329"/>
      <c r="D3" s="1329"/>
      <c r="E3" s="1329"/>
      <c r="F3" s="1329"/>
      <c r="G3" s="1329"/>
      <c r="H3" s="1329"/>
      <c r="I3" s="1329"/>
      <c r="J3" s="1329"/>
      <c r="K3" s="1329"/>
      <c r="L3" s="1329"/>
    </row>
    <row r="4" spans="1:20">
      <c r="A4" s="8" t="s">
        <v>428</v>
      </c>
    </row>
    <row r="5" spans="1:20" s="1015" customFormat="1" ht="102">
      <c r="A5" s="1159" t="s">
        <v>429</v>
      </c>
      <c r="B5" s="1160" t="s">
        <v>430</v>
      </c>
      <c r="C5" s="1160" t="s">
        <v>431</v>
      </c>
      <c r="D5" s="1160" t="s">
        <v>432</v>
      </c>
      <c r="E5" s="1160" t="s">
        <v>433</v>
      </c>
      <c r="F5" s="1160" t="s">
        <v>434</v>
      </c>
      <c r="G5" s="1167" t="s">
        <v>435</v>
      </c>
      <c r="H5" s="1167" t="s">
        <v>436</v>
      </c>
      <c r="I5" s="1160" t="s">
        <v>437</v>
      </c>
      <c r="J5" s="1167" t="s">
        <v>438</v>
      </c>
      <c r="K5" s="1167" t="s">
        <v>439</v>
      </c>
      <c r="L5" s="1160" t="s">
        <v>440</v>
      </c>
      <c r="M5" s="1167" t="s">
        <v>441</v>
      </c>
      <c r="N5" s="1167" t="s">
        <v>442</v>
      </c>
      <c r="O5" s="1014"/>
      <c r="P5" s="1014"/>
      <c r="Q5" s="1014"/>
      <c r="R5" s="1014"/>
      <c r="S5" s="1014"/>
      <c r="T5" s="1014"/>
    </row>
    <row r="6" spans="1:20">
      <c r="A6" s="1137" t="s">
        <v>443</v>
      </c>
      <c r="B6" s="1138" t="s">
        <v>373</v>
      </c>
      <c r="C6" s="1139" t="s">
        <v>373</v>
      </c>
      <c r="D6" s="1139" t="s">
        <v>373</v>
      </c>
      <c r="E6" s="1139" t="s">
        <v>373</v>
      </c>
      <c r="F6" s="1139" t="s">
        <v>373</v>
      </c>
      <c r="G6" s="1139" t="s">
        <v>373</v>
      </c>
      <c r="H6" s="1139" t="s">
        <v>373</v>
      </c>
      <c r="I6" s="1139" t="s">
        <v>373</v>
      </c>
      <c r="J6" s="1139" t="s">
        <v>373</v>
      </c>
      <c r="K6" s="1139" t="s">
        <v>373</v>
      </c>
      <c r="L6" s="1139" t="s">
        <v>373</v>
      </c>
      <c r="M6" s="1139" t="s">
        <v>373</v>
      </c>
      <c r="N6" s="1139" t="s">
        <v>373</v>
      </c>
    </row>
    <row r="7" spans="1:20">
      <c r="A7" s="1140" t="s">
        <v>444</v>
      </c>
      <c r="B7" s="536" t="s">
        <v>373</v>
      </c>
      <c r="C7" s="1141" t="s">
        <v>373</v>
      </c>
      <c r="D7" s="1142">
        <v>0</v>
      </c>
      <c r="E7" s="1141" t="s">
        <v>373</v>
      </c>
      <c r="F7" s="1142">
        <v>0</v>
      </c>
      <c r="G7" s="1143" t="s">
        <v>373</v>
      </c>
      <c r="H7" s="1143" t="s">
        <v>373</v>
      </c>
      <c r="I7" s="1143" t="s">
        <v>373</v>
      </c>
      <c r="J7" s="1143" t="s">
        <v>373</v>
      </c>
      <c r="K7" s="1143" t="s">
        <v>373</v>
      </c>
      <c r="L7" s="1143" t="s">
        <v>373</v>
      </c>
      <c r="M7" s="1143" t="s">
        <v>373</v>
      </c>
      <c r="N7" s="1143" t="s">
        <v>373</v>
      </c>
    </row>
    <row r="8" spans="1:20">
      <c r="A8" s="1140" t="s">
        <v>445</v>
      </c>
      <c r="B8" s="536" t="s">
        <v>373</v>
      </c>
      <c r="C8" s="1141" t="s">
        <v>373</v>
      </c>
      <c r="D8" s="1142">
        <v>0</v>
      </c>
      <c r="E8" s="1141" t="s">
        <v>373</v>
      </c>
      <c r="F8" s="1142">
        <v>0</v>
      </c>
      <c r="G8" s="1143" t="s">
        <v>373</v>
      </c>
      <c r="H8" s="1143" t="s">
        <v>373</v>
      </c>
      <c r="I8" s="1143" t="s">
        <v>373</v>
      </c>
      <c r="J8" s="1143" t="s">
        <v>373</v>
      </c>
      <c r="K8" s="1143" t="s">
        <v>373</v>
      </c>
      <c r="L8" s="1143" t="s">
        <v>373</v>
      </c>
      <c r="M8" s="1143" t="s">
        <v>373</v>
      </c>
      <c r="N8" s="1143" t="s">
        <v>373</v>
      </c>
    </row>
    <row r="9" spans="1:20">
      <c r="A9" s="1140" t="s">
        <v>446</v>
      </c>
      <c r="B9" s="536" t="s">
        <v>373</v>
      </c>
      <c r="C9" s="1141" t="s">
        <v>373</v>
      </c>
      <c r="D9" s="1142">
        <v>0</v>
      </c>
      <c r="E9" s="1141" t="s">
        <v>373</v>
      </c>
      <c r="F9" s="1142">
        <v>0</v>
      </c>
      <c r="G9" s="1143" t="s">
        <v>373</v>
      </c>
      <c r="H9" s="1143" t="s">
        <v>373</v>
      </c>
      <c r="I9" s="1143" t="s">
        <v>373</v>
      </c>
      <c r="J9" s="1143" t="s">
        <v>373</v>
      </c>
      <c r="K9" s="1143" t="s">
        <v>373</v>
      </c>
      <c r="L9" s="1143" t="s">
        <v>373</v>
      </c>
      <c r="M9" s="1143" t="s">
        <v>373</v>
      </c>
      <c r="N9" s="1143" t="s">
        <v>373</v>
      </c>
    </row>
    <row r="10" spans="1:20">
      <c r="A10" s="1140" t="s">
        <v>447</v>
      </c>
      <c r="B10" s="536" t="s">
        <v>373</v>
      </c>
      <c r="C10" s="1141" t="s">
        <v>373</v>
      </c>
      <c r="D10" s="1142">
        <v>0</v>
      </c>
      <c r="E10" s="1141" t="s">
        <v>373</v>
      </c>
      <c r="F10" s="1142">
        <v>0</v>
      </c>
      <c r="G10" s="1143" t="s">
        <v>373</v>
      </c>
      <c r="H10" s="1143" t="s">
        <v>373</v>
      </c>
      <c r="I10" s="1143" t="s">
        <v>373</v>
      </c>
      <c r="J10" s="1143" t="s">
        <v>373</v>
      </c>
      <c r="K10" s="1143" t="s">
        <v>373</v>
      </c>
      <c r="L10" s="1143" t="s">
        <v>373</v>
      </c>
      <c r="M10" s="1143" t="s">
        <v>373</v>
      </c>
      <c r="N10" s="1143" t="s">
        <v>373</v>
      </c>
    </row>
    <row r="11" spans="1:20">
      <c r="A11" s="1140" t="s">
        <v>448</v>
      </c>
      <c r="B11" s="1144" t="s">
        <v>373</v>
      </c>
      <c r="C11" s="1143" t="s">
        <v>373</v>
      </c>
      <c r="D11" s="1142">
        <v>0</v>
      </c>
      <c r="E11" s="1143" t="s">
        <v>373</v>
      </c>
      <c r="F11" s="1142">
        <v>0</v>
      </c>
      <c r="G11" s="1143" t="s">
        <v>373</v>
      </c>
      <c r="H11" s="1143" t="s">
        <v>373</v>
      </c>
      <c r="I11" s="1143" t="s">
        <v>373</v>
      </c>
      <c r="J11" s="1143" t="s">
        <v>373</v>
      </c>
      <c r="K11" s="1143" t="s">
        <v>373</v>
      </c>
      <c r="L11" s="1143" t="s">
        <v>373</v>
      </c>
      <c r="M11" s="1143" t="s">
        <v>373</v>
      </c>
      <c r="N11" s="1143" t="s">
        <v>373</v>
      </c>
    </row>
    <row r="12" spans="1:20">
      <c r="A12" s="1140" t="s">
        <v>449</v>
      </c>
      <c r="B12" s="1144" t="s">
        <v>373</v>
      </c>
      <c r="C12" s="1143" t="s">
        <v>373</v>
      </c>
      <c r="D12" s="1142">
        <v>0</v>
      </c>
      <c r="E12" s="1143" t="s">
        <v>373</v>
      </c>
      <c r="F12" s="1142">
        <v>0</v>
      </c>
      <c r="G12" s="1143" t="s">
        <v>373</v>
      </c>
      <c r="H12" s="1143" t="s">
        <v>373</v>
      </c>
      <c r="I12" s="1143" t="s">
        <v>373</v>
      </c>
      <c r="J12" s="1143" t="s">
        <v>373</v>
      </c>
      <c r="K12" s="1143" t="s">
        <v>373</v>
      </c>
      <c r="L12" s="1143" t="s">
        <v>373</v>
      </c>
      <c r="M12" s="1143" t="s">
        <v>373</v>
      </c>
      <c r="N12" s="1143" t="s">
        <v>373</v>
      </c>
    </row>
    <row r="13" spans="1:20">
      <c r="A13" s="1140" t="s">
        <v>450</v>
      </c>
      <c r="B13" s="1144" t="s">
        <v>373</v>
      </c>
      <c r="C13" s="1143" t="s">
        <v>373</v>
      </c>
      <c r="D13" s="1142">
        <v>0</v>
      </c>
      <c r="E13" s="1143" t="s">
        <v>373</v>
      </c>
      <c r="F13" s="1142">
        <v>0</v>
      </c>
      <c r="G13" s="1143" t="s">
        <v>373</v>
      </c>
      <c r="H13" s="1143" t="s">
        <v>373</v>
      </c>
      <c r="I13" s="1143" t="s">
        <v>373</v>
      </c>
      <c r="J13" s="1143" t="s">
        <v>373</v>
      </c>
      <c r="K13" s="1143" t="s">
        <v>373</v>
      </c>
      <c r="L13" s="1143" t="s">
        <v>373</v>
      </c>
      <c r="M13" s="1143" t="s">
        <v>373</v>
      </c>
      <c r="N13" s="1143" t="s">
        <v>373</v>
      </c>
    </row>
    <row r="14" spans="1:20" ht="25.5">
      <c r="A14" s="1140" t="s">
        <v>451</v>
      </c>
      <c r="B14" s="1144" t="s">
        <v>373</v>
      </c>
      <c r="C14" s="1143" t="s">
        <v>373</v>
      </c>
      <c r="D14" s="1142">
        <v>0</v>
      </c>
      <c r="E14" s="1143" t="s">
        <v>373</v>
      </c>
      <c r="F14" s="1142">
        <v>0</v>
      </c>
      <c r="G14" s="1143" t="s">
        <v>373</v>
      </c>
      <c r="H14" s="1143" t="s">
        <v>373</v>
      </c>
      <c r="I14" s="1143" t="s">
        <v>373</v>
      </c>
      <c r="J14" s="1143" t="s">
        <v>373</v>
      </c>
      <c r="K14" s="1143" t="s">
        <v>373</v>
      </c>
      <c r="L14" s="1143" t="s">
        <v>373</v>
      </c>
      <c r="M14" s="1143" t="s">
        <v>373</v>
      </c>
      <c r="N14" s="1143" t="s">
        <v>373</v>
      </c>
    </row>
    <row r="15" spans="1:20">
      <c r="A15" s="1140" t="s">
        <v>452</v>
      </c>
      <c r="B15" s="1144" t="s">
        <v>373</v>
      </c>
      <c r="C15" s="1143" t="s">
        <v>373</v>
      </c>
      <c r="D15" s="1142">
        <v>0</v>
      </c>
      <c r="E15" s="1143" t="s">
        <v>373</v>
      </c>
      <c r="F15" s="1142">
        <v>0</v>
      </c>
      <c r="G15" s="1143" t="s">
        <v>373</v>
      </c>
      <c r="H15" s="1143" t="s">
        <v>373</v>
      </c>
      <c r="I15" s="1143" t="s">
        <v>373</v>
      </c>
      <c r="J15" s="1143" t="s">
        <v>373</v>
      </c>
      <c r="K15" s="1143" t="s">
        <v>373</v>
      </c>
      <c r="L15" s="1143" t="s">
        <v>373</v>
      </c>
      <c r="M15" s="1143" t="s">
        <v>373</v>
      </c>
      <c r="N15" s="1143" t="s">
        <v>373</v>
      </c>
    </row>
    <row r="16" spans="1:20">
      <c r="A16" s="1140" t="s">
        <v>453</v>
      </c>
      <c r="B16" s="1144" t="s">
        <v>373</v>
      </c>
      <c r="C16" s="1143" t="s">
        <v>373</v>
      </c>
      <c r="D16" s="1142">
        <v>0</v>
      </c>
      <c r="E16" s="1143" t="s">
        <v>373</v>
      </c>
      <c r="F16" s="1142">
        <v>0</v>
      </c>
      <c r="G16" s="1143" t="s">
        <v>373</v>
      </c>
      <c r="H16" s="1143" t="s">
        <v>373</v>
      </c>
      <c r="I16" s="1143" t="s">
        <v>373</v>
      </c>
      <c r="J16" s="1143" t="s">
        <v>373</v>
      </c>
      <c r="K16" s="1143" t="s">
        <v>373</v>
      </c>
      <c r="L16" s="1143" t="s">
        <v>373</v>
      </c>
      <c r="M16" s="1143" t="s">
        <v>373</v>
      </c>
      <c r="N16" s="1143" t="s">
        <v>373</v>
      </c>
    </row>
    <row r="17" spans="1:14">
      <c r="A17" s="1140" t="s">
        <v>454</v>
      </c>
      <c r="B17" s="1144" t="s">
        <v>373</v>
      </c>
      <c r="C17" s="1143" t="s">
        <v>373</v>
      </c>
      <c r="D17" s="1142">
        <v>0</v>
      </c>
      <c r="E17" s="1143" t="s">
        <v>373</v>
      </c>
      <c r="F17" s="1142">
        <v>0</v>
      </c>
      <c r="G17" s="1143" t="s">
        <v>373</v>
      </c>
      <c r="H17" s="1143" t="s">
        <v>373</v>
      </c>
      <c r="I17" s="1143" t="s">
        <v>373</v>
      </c>
      <c r="J17" s="1143" t="s">
        <v>373</v>
      </c>
      <c r="K17" s="1143" t="s">
        <v>373</v>
      </c>
      <c r="L17" s="1143" t="s">
        <v>373</v>
      </c>
      <c r="M17" s="1143" t="s">
        <v>373</v>
      </c>
      <c r="N17" s="1143" t="s">
        <v>373</v>
      </c>
    </row>
    <row r="18" spans="1:14">
      <c r="A18" s="1140" t="s">
        <v>455</v>
      </c>
      <c r="B18" s="1144" t="s">
        <v>373</v>
      </c>
      <c r="C18" s="1143" t="s">
        <v>373</v>
      </c>
      <c r="D18" s="1142">
        <v>0</v>
      </c>
      <c r="E18" s="1143" t="s">
        <v>373</v>
      </c>
      <c r="F18" s="1142">
        <v>0</v>
      </c>
      <c r="G18" s="1143" t="s">
        <v>373</v>
      </c>
      <c r="H18" s="1143" t="s">
        <v>373</v>
      </c>
      <c r="I18" s="1143" t="s">
        <v>373</v>
      </c>
      <c r="J18" s="1143" t="s">
        <v>373</v>
      </c>
      <c r="K18" s="1143" t="s">
        <v>373</v>
      </c>
      <c r="L18" s="1143" t="s">
        <v>373</v>
      </c>
      <c r="M18" s="1143" t="s">
        <v>373</v>
      </c>
      <c r="N18" s="1143" t="s">
        <v>373</v>
      </c>
    </row>
    <row r="19" spans="1:14">
      <c r="A19" s="1145" t="s">
        <v>456</v>
      </c>
      <c r="B19" s="1146" t="s">
        <v>373</v>
      </c>
      <c r="C19" s="1147" t="s">
        <v>373</v>
      </c>
      <c r="D19" s="1147" t="s">
        <v>373</v>
      </c>
      <c r="E19" s="1147" t="s">
        <v>373</v>
      </c>
      <c r="F19" s="1147" t="s">
        <v>373</v>
      </c>
      <c r="G19" s="1147" t="s">
        <v>373</v>
      </c>
      <c r="H19" s="1147" t="s">
        <v>373</v>
      </c>
      <c r="I19" s="1147" t="s">
        <v>373</v>
      </c>
      <c r="J19" s="1147" t="s">
        <v>373</v>
      </c>
      <c r="K19" s="1147" t="s">
        <v>373</v>
      </c>
      <c r="L19" s="1147" t="s">
        <v>373</v>
      </c>
      <c r="M19" s="1147" t="s">
        <v>373</v>
      </c>
      <c r="N19" s="1147" t="s">
        <v>373</v>
      </c>
    </row>
    <row r="20" spans="1:14">
      <c r="A20" s="536" t="s">
        <v>457</v>
      </c>
      <c r="B20" s="1141" t="s">
        <v>373</v>
      </c>
      <c r="C20" s="1141" t="s">
        <v>373</v>
      </c>
      <c r="D20" s="1142">
        <v>0</v>
      </c>
      <c r="E20" s="1141" t="s">
        <v>373</v>
      </c>
      <c r="F20" s="1142">
        <v>0</v>
      </c>
      <c r="G20" s="1141" t="s">
        <v>373</v>
      </c>
      <c r="H20" s="1141" t="s">
        <v>373</v>
      </c>
      <c r="I20" s="1141" t="s">
        <v>373</v>
      </c>
      <c r="J20" s="1141" t="s">
        <v>373</v>
      </c>
      <c r="K20" s="1141" t="s">
        <v>373</v>
      </c>
      <c r="L20" s="1141" t="s">
        <v>373</v>
      </c>
      <c r="M20" s="1141" t="s">
        <v>373</v>
      </c>
      <c r="N20" s="1141" t="s">
        <v>373</v>
      </c>
    </row>
    <row r="21" spans="1:14">
      <c r="A21" s="536" t="s">
        <v>336</v>
      </c>
      <c r="B21" s="1141" t="s">
        <v>373</v>
      </c>
      <c r="C21" s="1141" t="s">
        <v>373</v>
      </c>
      <c r="D21" s="1142">
        <v>0</v>
      </c>
      <c r="E21" s="1141" t="s">
        <v>373</v>
      </c>
      <c r="F21" s="1142">
        <v>0</v>
      </c>
      <c r="G21" s="1141" t="s">
        <v>373</v>
      </c>
      <c r="H21" s="1141" t="s">
        <v>373</v>
      </c>
      <c r="I21" s="1141" t="s">
        <v>373</v>
      </c>
      <c r="J21" s="1141" t="s">
        <v>373</v>
      </c>
      <c r="K21" s="1141" t="s">
        <v>373</v>
      </c>
      <c r="L21" s="1141" t="s">
        <v>373</v>
      </c>
      <c r="M21" s="1141" t="s">
        <v>373</v>
      </c>
      <c r="N21" s="1141" t="s">
        <v>373</v>
      </c>
    </row>
    <row r="22" spans="1:14">
      <c r="A22" s="536" t="s">
        <v>458</v>
      </c>
      <c r="B22" s="1141" t="s">
        <v>373</v>
      </c>
      <c r="C22" s="1141" t="s">
        <v>373</v>
      </c>
      <c r="D22" s="1142">
        <v>0</v>
      </c>
      <c r="E22" s="1141" t="s">
        <v>373</v>
      </c>
      <c r="F22" s="1142">
        <v>0</v>
      </c>
      <c r="G22" s="1141" t="s">
        <v>373</v>
      </c>
      <c r="H22" s="1141" t="s">
        <v>373</v>
      </c>
      <c r="I22" s="1141" t="s">
        <v>373</v>
      </c>
      <c r="J22" s="1141" t="s">
        <v>373</v>
      </c>
      <c r="K22" s="1141" t="s">
        <v>373</v>
      </c>
      <c r="L22" s="1141" t="s">
        <v>373</v>
      </c>
      <c r="M22" s="1141" t="s">
        <v>373</v>
      </c>
      <c r="N22" s="1141" t="s">
        <v>373</v>
      </c>
    </row>
    <row r="23" spans="1:14">
      <c r="A23" s="536" t="s">
        <v>459</v>
      </c>
      <c r="B23" s="1141" t="s">
        <v>373</v>
      </c>
      <c r="C23" s="1141" t="s">
        <v>373</v>
      </c>
      <c r="D23" s="1142">
        <v>0</v>
      </c>
      <c r="E23" s="1141" t="s">
        <v>373</v>
      </c>
      <c r="F23" s="1142">
        <v>0</v>
      </c>
      <c r="G23" s="1141" t="s">
        <v>373</v>
      </c>
      <c r="H23" s="1141" t="s">
        <v>373</v>
      </c>
      <c r="I23" s="1141" t="s">
        <v>373</v>
      </c>
      <c r="J23" s="1141" t="s">
        <v>373</v>
      </c>
      <c r="K23" s="1141" t="s">
        <v>373</v>
      </c>
      <c r="L23" s="1141" t="s">
        <v>373</v>
      </c>
      <c r="M23" s="1141" t="s">
        <v>373</v>
      </c>
      <c r="N23" s="1141" t="s">
        <v>373</v>
      </c>
    </row>
    <row r="24" spans="1:14">
      <c r="A24" s="536" t="s">
        <v>460</v>
      </c>
      <c r="B24" s="1141" t="s">
        <v>373</v>
      </c>
      <c r="C24" s="1141" t="s">
        <v>373</v>
      </c>
      <c r="D24" s="1142">
        <v>0</v>
      </c>
      <c r="E24" s="1141" t="s">
        <v>373</v>
      </c>
      <c r="F24" s="1142">
        <v>0</v>
      </c>
      <c r="G24" s="1141" t="s">
        <v>373</v>
      </c>
      <c r="H24" s="1141" t="s">
        <v>373</v>
      </c>
      <c r="I24" s="1141" t="s">
        <v>373</v>
      </c>
      <c r="J24" s="1141" t="s">
        <v>373</v>
      </c>
      <c r="K24" s="1141" t="s">
        <v>373</v>
      </c>
      <c r="L24" s="1141" t="s">
        <v>373</v>
      </c>
      <c r="M24" s="1141" t="s">
        <v>373</v>
      </c>
      <c r="N24" s="1141" t="s">
        <v>373</v>
      </c>
    </row>
    <row r="25" spans="1:14" ht="25.5">
      <c r="A25" s="1148" t="s">
        <v>461</v>
      </c>
      <c r="B25" s="1141" t="s">
        <v>373</v>
      </c>
      <c r="C25" s="1141" t="s">
        <v>373</v>
      </c>
      <c r="D25" s="1142">
        <v>0</v>
      </c>
      <c r="E25" s="1141" t="s">
        <v>373</v>
      </c>
      <c r="F25" s="1142">
        <v>0</v>
      </c>
      <c r="G25" s="1141" t="s">
        <v>373</v>
      </c>
      <c r="H25" s="1141" t="s">
        <v>373</v>
      </c>
      <c r="I25" s="1141" t="s">
        <v>373</v>
      </c>
      <c r="J25" s="1141" t="s">
        <v>373</v>
      </c>
      <c r="K25" s="1141" t="s">
        <v>373</v>
      </c>
      <c r="L25" s="1141" t="s">
        <v>373</v>
      </c>
      <c r="M25" s="1141" t="s">
        <v>373</v>
      </c>
      <c r="N25" s="1141" t="s">
        <v>373</v>
      </c>
    </row>
    <row r="26" spans="1:14" ht="25.5">
      <c r="A26" s="1148" t="s">
        <v>462</v>
      </c>
      <c r="B26" s="1141" t="s">
        <v>373</v>
      </c>
      <c r="C26" s="1141" t="s">
        <v>373</v>
      </c>
      <c r="D26" s="1142">
        <v>0</v>
      </c>
      <c r="E26" s="1141" t="s">
        <v>373</v>
      </c>
      <c r="F26" s="1142">
        <v>0</v>
      </c>
      <c r="G26" s="1141" t="s">
        <v>373</v>
      </c>
      <c r="H26" s="1141" t="s">
        <v>373</v>
      </c>
      <c r="I26" s="1141" t="s">
        <v>373</v>
      </c>
      <c r="J26" s="1141" t="s">
        <v>373</v>
      </c>
      <c r="K26" s="1141" t="s">
        <v>373</v>
      </c>
      <c r="L26" s="1141" t="s">
        <v>373</v>
      </c>
      <c r="M26" s="1141" t="s">
        <v>373</v>
      </c>
      <c r="N26" s="1141" t="s">
        <v>373</v>
      </c>
    </row>
    <row r="27" spans="1:14" ht="25.5">
      <c r="A27" s="1148" t="s">
        <v>463</v>
      </c>
      <c r="B27" s="1141" t="s">
        <v>373</v>
      </c>
      <c r="C27" s="1141" t="s">
        <v>373</v>
      </c>
      <c r="D27" s="1142">
        <v>0</v>
      </c>
      <c r="E27" s="1141" t="s">
        <v>373</v>
      </c>
      <c r="F27" s="1142">
        <v>0</v>
      </c>
      <c r="G27" s="1141" t="s">
        <v>373</v>
      </c>
      <c r="H27" s="1141" t="s">
        <v>373</v>
      </c>
      <c r="I27" s="1141" t="s">
        <v>373</v>
      </c>
      <c r="J27" s="1141" t="s">
        <v>373</v>
      </c>
      <c r="K27" s="1141" t="s">
        <v>373</v>
      </c>
      <c r="L27" s="1141" t="s">
        <v>373</v>
      </c>
      <c r="M27" s="1141" t="s">
        <v>373</v>
      </c>
      <c r="N27" s="1141" t="s">
        <v>373</v>
      </c>
    </row>
    <row r="28" spans="1:14" ht="25.5">
      <c r="A28" s="1148" t="s">
        <v>464</v>
      </c>
      <c r="B28" s="1141" t="s">
        <v>373</v>
      </c>
      <c r="C28" s="1141" t="s">
        <v>373</v>
      </c>
      <c r="D28" s="1142">
        <v>0</v>
      </c>
      <c r="E28" s="1141" t="s">
        <v>373</v>
      </c>
      <c r="F28" s="1142">
        <v>0</v>
      </c>
      <c r="G28" s="1141" t="s">
        <v>373</v>
      </c>
      <c r="H28" s="1141" t="s">
        <v>373</v>
      </c>
      <c r="I28" s="1141" t="s">
        <v>373</v>
      </c>
      <c r="J28" s="1141" t="s">
        <v>373</v>
      </c>
      <c r="K28" s="1141" t="s">
        <v>373</v>
      </c>
      <c r="L28" s="1141" t="s">
        <v>373</v>
      </c>
      <c r="M28" s="1141" t="s">
        <v>373</v>
      </c>
      <c r="N28" s="1141" t="s">
        <v>373</v>
      </c>
    </row>
    <row r="29" spans="1:14">
      <c r="A29" s="1148" t="s">
        <v>465</v>
      </c>
      <c r="B29" s="1141" t="s">
        <v>373</v>
      </c>
      <c r="C29" s="1141" t="s">
        <v>373</v>
      </c>
      <c r="D29" s="1142">
        <v>0</v>
      </c>
      <c r="E29" s="1141" t="s">
        <v>373</v>
      </c>
      <c r="F29" s="1142">
        <v>0</v>
      </c>
      <c r="G29" s="1141" t="s">
        <v>373</v>
      </c>
      <c r="H29" s="1141" t="s">
        <v>373</v>
      </c>
      <c r="I29" s="1141" t="s">
        <v>373</v>
      </c>
      <c r="J29" s="1141" t="s">
        <v>373</v>
      </c>
      <c r="K29" s="1141" t="s">
        <v>373</v>
      </c>
      <c r="L29" s="1141" t="s">
        <v>373</v>
      </c>
      <c r="M29" s="1141" t="s">
        <v>373</v>
      </c>
      <c r="N29" s="1141" t="s">
        <v>373</v>
      </c>
    </row>
    <row r="30" spans="1:14">
      <c r="A30" s="1145" t="s">
        <v>466</v>
      </c>
      <c r="B30" s="1149" t="s">
        <v>373</v>
      </c>
      <c r="C30" s="1150" t="s">
        <v>373</v>
      </c>
      <c r="D30" s="1150" t="s">
        <v>373</v>
      </c>
      <c r="E30" s="1150" t="s">
        <v>373</v>
      </c>
      <c r="F30" s="1150" t="s">
        <v>373</v>
      </c>
      <c r="G30" s="1150" t="s">
        <v>373</v>
      </c>
      <c r="H30" s="1150" t="s">
        <v>373</v>
      </c>
      <c r="I30" s="1150" t="s">
        <v>373</v>
      </c>
      <c r="J30" s="1150" t="s">
        <v>373</v>
      </c>
      <c r="K30" s="1151" t="s">
        <v>373</v>
      </c>
      <c r="L30" s="1152" t="s">
        <v>373</v>
      </c>
      <c r="M30" s="1152" t="s">
        <v>373</v>
      </c>
      <c r="N30" s="1152" t="s">
        <v>373</v>
      </c>
    </row>
    <row r="31" spans="1:14">
      <c r="A31" s="536" t="s">
        <v>467</v>
      </c>
      <c r="B31" s="1141" t="s">
        <v>373</v>
      </c>
      <c r="C31" s="1141" t="s">
        <v>373</v>
      </c>
      <c r="D31" s="1142">
        <v>0</v>
      </c>
      <c r="E31" s="1141" t="s">
        <v>373</v>
      </c>
      <c r="F31" s="1142">
        <v>0</v>
      </c>
      <c r="G31" s="1141" t="s">
        <v>373</v>
      </c>
      <c r="H31" s="1141" t="s">
        <v>373</v>
      </c>
      <c r="I31" s="1141" t="s">
        <v>373</v>
      </c>
      <c r="J31" s="1141" t="s">
        <v>373</v>
      </c>
      <c r="K31" s="1141" t="s">
        <v>373</v>
      </c>
      <c r="L31" s="1141" t="s">
        <v>373</v>
      </c>
      <c r="M31" s="1141" t="s">
        <v>373</v>
      </c>
      <c r="N31" s="1141" t="s">
        <v>373</v>
      </c>
    </row>
    <row r="32" spans="1:14">
      <c r="A32" s="536" t="s">
        <v>468</v>
      </c>
      <c r="B32" s="1141" t="s">
        <v>373</v>
      </c>
      <c r="C32" s="1141" t="s">
        <v>373</v>
      </c>
      <c r="D32" s="1142">
        <v>0</v>
      </c>
      <c r="E32" s="1141" t="s">
        <v>373</v>
      </c>
      <c r="F32" s="1142">
        <v>0</v>
      </c>
      <c r="G32" s="1141" t="s">
        <v>373</v>
      </c>
      <c r="H32" s="1141" t="s">
        <v>373</v>
      </c>
      <c r="I32" s="1141" t="s">
        <v>373</v>
      </c>
      <c r="J32" s="1141" t="s">
        <v>373</v>
      </c>
      <c r="K32" s="1141" t="s">
        <v>373</v>
      </c>
      <c r="L32" s="1141" t="s">
        <v>373</v>
      </c>
      <c r="M32" s="1141" t="s">
        <v>373</v>
      </c>
      <c r="N32" s="1141" t="s">
        <v>373</v>
      </c>
    </row>
    <row r="33" spans="1:20">
      <c r="A33" s="536" t="s">
        <v>469</v>
      </c>
      <c r="B33" s="1141" t="s">
        <v>373</v>
      </c>
      <c r="C33" s="1141" t="s">
        <v>373</v>
      </c>
      <c r="D33" s="1142">
        <v>0</v>
      </c>
      <c r="E33" s="1141" t="s">
        <v>373</v>
      </c>
      <c r="F33" s="1142">
        <v>0</v>
      </c>
      <c r="G33" s="1141" t="s">
        <v>373</v>
      </c>
      <c r="H33" s="1141" t="s">
        <v>373</v>
      </c>
      <c r="I33" s="1141" t="s">
        <v>373</v>
      </c>
      <c r="J33" s="1141" t="s">
        <v>373</v>
      </c>
      <c r="K33" s="1141" t="s">
        <v>373</v>
      </c>
      <c r="L33" s="1141" t="s">
        <v>373</v>
      </c>
      <c r="M33" s="1141" t="s">
        <v>373</v>
      </c>
      <c r="N33" s="1141" t="s">
        <v>373</v>
      </c>
    </row>
    <row r="34" spans="1:20">
      <c r="A34" s="536" t="s">
        <v>470</v>
      </c>
      <c r="B34" s="1141" t="s">
        <v>373</v>
      </c>
      <c r="C34" s="1141" t="s">
        <v>373</v>
      </c>
      <c r="D34" s="1142">
        <v>0</v>
      </c>
      <c r="E34" s="1141" t="s">
        <v>373</v>
      </c>
      <c r="F34" s="1142">
        <v>0</v>
      </c>
      <c r="G34" s="1141" t="s">
        <v>373</v>
      </c>
      <c r="H34" s="1141" t="s">
        <v>373</v>
      </c>
      <c r="I34" s="1141" t="s">
        <v>373</v>
      </c>
      <c r="J34" s="1141" t="s">
        <v>373</v>
      </c>
      <c r="K34" s="1141" t="s">
        <v>373</v>
      </c>
      <c r="L34" s="1141" t="s">
        <v>373</v>
      </c>
      <c r="M34" s="1141" t="s">
        <v>373</v>
      </c>
      <c r="N34" s="1141" t="s">
        <v>373</v>
      </c>
    </row>
    <row r="35" spans="1:20">
      <c r="A35" s="536" t="s">
        <v>471</v>
      </c>
      <c r="B35" s="1141" t="s">
        <v>373</v>
      </c>
      <c r="C35" s="1141" t="s">
        <v>373</v>
      </c>
      <c r="D35" s="1142">
        <v>0</v>
      </c>
      <c r="E35" s="1141" t="s">
        <v>373</v>
      </c>
      <c r="F35" s="1142">
        <v>0</v>
      </c>
      <c r="G35" s="1141" t="s">
        <v>373</v>
      </c>
      <c r="H35" s="1141" t="s">
        <v>373</v>
      </c>
      <c r="I35" s="1141" t="s">
        <v>373</v>
      </c>
      <c r="J35" s="1141" t="s">
        <v>373</v>
      </c>
      <c r="K35" s="1141" t="s">
        <v>373</v>
      </c>
      <c r="L35" s="1141" t="s">
        <v>373</v>
      </c>
      <c r="M35" s="1141" t="s">
        <v>373</v>
      </c>
      <c r="N35" s="1141" t="s">
        <v>373</v>
      </c>
    </row>
    <row r="36" spans="1:20">
      <c r="A36" s="536" t="s">
        <v>472</v>
      </c>
      <c r="B36" s="1141" t="s">
        <v>373</v>
      </c>
      <c r="C36" s="1141" t="s">
        <v>373</v>
      </c>
      <c r="D36" s="1142">
        <v>0</v>
      </c>
      <c r="E36" s="1141" t="s">
        <v>373</v>
      </c>
      <c r="F36" s="1142">
        <v>0</v>
      </c>
      <c r="G36" s="1141" t="s">
        <v>373</v>
      </c>
      <c r="H36" s="1141" t="s">
        <v>373</v>
      </c>
      <c r="I36" s="1141" t="s">
        <v>373</v>
      </c>
      <c r="J36" s="1141" t="s">
        <v>373</v>
      </c>
      <c r="K36" s="1141" t="s">
        <v>373</v>
      </c>
      <c r="L36" s="1141" t="s">
        <v>373</v>
      </c>
      <c r="M36" s="1141" t="s">
        <v>373</v>
      </c>
      <c r="N36" s="1141" t="s">
        <v>373</v>
      </c>
    </row>
    <row r="37" spans="1:20">
      <c r="A37" s="536" t="s">
        <v>473</v>
      </c>
      <c r="B37" s="1141" t="s">
        <v>373</v>
      </c>
      <c r="C37" s="1141" t="s">
        <v>373</v>
      </c>
      <c r="D37" s="1142">
        <v>0</v>
      </c>
      <c r="E37" s="1141" t="s">
        <v>373</v>
      </c>
      <c r="F37" s="1142">
        <v>0</v>
      </c>
      <c r="G37" s="1141" t="s">
        <v>373</v>
      </c>
      <c r="H37" s="1141" t="s">
        <v>373</v>
      </c>
      <c r="I37" s="1141" t="s">
        <v>373</v>
      </c>
      <c r="J37" s="1141" t="s">
        <v>373</v>
      </c>
      <c r="K37" s="1141" t="s">
        <v>373</v>
      </c>
      <c r="L37" s="1141" t="s">
        <v>373</v>
      </c>
      <c r="M37" s="1141" t="s">
        <v>373</v>
      </c>
      <c r="N37" s="1141" t="s">
        <v>373</v>
      </c>
    </row>
    <row r="38" spans="1:20">
      <c r="A38" s="1145" t="s">
        <v>474</v>
      </c>
      <c r="B38" s="1149" t="s">
        <v>373</v>
      </c>
      <c r="C38" s="1150" t="s">
        <v>373</v>
      </c>
      <c r="D38" s="1150" t="s">
        <v>373</v>
      </c>
      <c r="E38" s="1150" t="s">
        <v>373</v>
      </c>
      <c r="F38" s="1150" t="s">
        <v>373</v>
      </c>
      <c r="G38" s="1150" t="s">
        <v>373</v>
      </c>
      <c r="H38" s="1150" t="s">
        <v>373</v>
      </c>
      <c r="I38" s="1150" t="s">
        <v>373</v>
      </c>
      <c r="J38" s="1150" t="s">
        <v>373</v>
      </c>
      <c r="K38" s="1151" t="s">
        <v>373</v>
      </c>
      <c r="L38" s="1152" t="s">
        <v>373</v>
      </c>
      <c r="M38" s="1152" t="s">
        <v>373</v>
      </c>
      <c r="N38" s="1152" t="s">
        <v>373</v>
      </c>
    </row>
    <row r="39" spans="1:20">
      <c r="A39" s="536" t="s">
        <v>475</v>
      </c>
      <c r="B39" s="1141" t="s">
        <v>373</v>
      </c>
      <c r="C39" s="1141" t="s">
        <v>373</v>
      </c>
      <c r="D39" s="1142">
        <v>0</v>
      </c>
      <c r="E39" s="1141" t="s">
        <v>373</v>
      </c>
      <c r="F39" s="1142">
        <v>0</v>
      </c>
      <c r="G39" s="1141" t="s">
        <v>373</v>
      </c>
      <c r="H39" s="1141" t="s">
        <v>373</v>
      </c>
      <c r="I39" s="1141" t="s">
        <v>373</v>
      </c>
      <c r="J39" s="1141" t="s">
        <v>373</v>
      </c>
      <c r="K39" s="1141" t="s">
        <v>373</v>
      </c>
      <c r="L39" s="1141" t="s">
        <v>373</v>
      </c>
      <c r="M39" s="1141" t="s">
        <v>373</v>
      </c>
      <c r="N39" s="1141" t="s">
        <v>373</v>
      </c>
    </row>
    <row r="40" spans="1:20">
      <c r="A40" s="536" t="s">
        <v>476</v>
      </c>
      <c r="B40" s="1141" t="s">
        <v>373</v>
      </c>
      <c r="C40" s="1141" t="s">
        <v>373</v>
      </c>
      <c r="D40" s="1153">
        <v>0</v>
      </c>
      <c r="E40" s="1141" t="s">
        <v>373</v>
      </c>
      <c r="F40" s="1142">
        <v>0</v>
      </c>
      <c r="G40" s="1141" t="s">
        <v>373</v>
      </c>
      <c r="H40" s="1141" t="s">
        <v>373</v>
      </c>
      <c r="I40" s="1141" t="s">
        <v>373</v>
      </c>
      <c r="J40" s="1141" t="s">
        <v>373</v>
      </c>
      <c r="K40" s="1141" t="s">
        <v>373</v>
      </c>
      <c r="L40" s="1141" t="s">
        <v>373</v>
      </c>
      <c r="M40" s="1141" t="s">
        <v>373</v>
      </c>
      <c r="N40" s="1141" t="s">
        <v>373</v>
      </c>
    </row>
    <row r="41" spans="1:20">
      <c r="A41" s="1154" t="s">
        <v>477</v>
      </c>
      <c r="B41" s="1155" t="s">
        <v>373</v>
      </c>
      <c r="C41" s="1156" t="s">
        <v>373</v>
      </c>
      <c r="D41" s="1157">
        <v>0</v>
      </c>
      <c r="E41" s="1155" t="s">
        <v>373</v>
      </c>
      <c r="F41" s="1158">
        <v>0</v>
      </c>
      <c r="G41" s="1155" t="s">
        <v>373</v>
      </c>
      <c r="H41" s="1155" t="s">
        <v>373</v>
      </c>
      <c r="I41" s="1155" t="s">
        <v>373</v>
      </c>
      <c r="J41" s="1155" t="s">
        <v>373</v>
      </c>
      <c r="K41" s="1155" t="s">
        <v>373</v>
      </c>
      <c r="L41" s="1155" t="s">
        <v>373</v>
      </c>
      <c r="M41" s="1155" t="s">
        <v>373</v>
      </c>
      <c r="N41" s="1155" t="s">
        <v>373</v>
      </c>
    </row>
    <row r="42" spans="1:20">
      <c r="A42" s="537"/>
    </row>
    <row r="45" spans="1:20">
      <c r="A45" s="538" t="s">
        <v>478</v>
      </c>
    </row>
    <row r="46" spans="1:20" s="1015" customFormat="1" ht="102">
      <c r="A46" s="1159" t="s">
        <v>429</v>
      </c>
      <c r="B46" s="1160" t="s">
        <v>430</v>
      </c>
      <c r="C46" s="1160" t="s">
        <v>431</v>
      </c>
      <c r="D46" s="1160" t="s">
        <v>432</v>
      </c>
      <c r="E46" s="1160" t="s">
        <v>433</v>
      </c>
      <c r="F46" s="1160" t="s">
        <v>479</v>
      </c>
      <c r="G46" s="1167" t="s">
        <v>435</v>
      </c>
      <c r="H46" s="1167" t="s">
        <v>436</v>
      </c>
      <c r="I46" s="1160" t="s">
        <v>437</v>
      </c>
      <c r="J46" s="1167" t="s">
        <v>438</v>
      </c>
      <c r="K46" s="1167" t="s">
        <v>439</v>
      </c>
      <c r="L46" s="1160" t="s">
        <v>440</v>
      </c>
      <c r="M46" s="1167" t="s">
        <v>441</v>
      </c>
      <c r="N46" s="1167" t="s">
        <v>442</v>
      </c>
      <c r="O46" s="1014"/>
      <c r="P46" s="1014"/>
      <c r="Q46" s="1014"/>
      <c r="R46" s="1014"/>
      <c r="S46" s="1014"/>
      <c r="T46" s="1014"/>
    </row>
    <row r="47" spans="1:20">
      <c r="A47" s="1161" t="s">
        <v>443</v>
      </c>
      <c r="B47" s="1138" t="s">
        <v>373</v>
      </c>
      <c r="C47" s="1139" t="s">
        <v>373</v>
      </c>
      <c r="D47" s="1139" t="s">
        <v>373</v>
      </c>
      <c r="E47" s="1139" t="s">
        <v>373</v>
      </c>
      <c r="F47" s="1139" t="s">
        <v>373</v>
      </c>
      <c r="G47" s="1139" t="s">
        <v>373</v>
      </c>
      <c r="H47" s="1139" t="s">
        <v>373</v>
      </c>
      <c r="I47" s="1139" t="s">
        <v>373</v>
      </c>
      <c r="J47" s="1139" t="s">
        <v>373</v>
      </c>
      <c r="K47" s="1139" t="s">
        <v>373</v>
      </c>
      <c r="L47" s="1139" t="s">
        <v>373</v>
      </c>
      <c r="M47" s="1139" t="s">
        <v>373</v>
      </c>
      <c r="N47" s="1139" t="s">
        <v>373</v>
      </c>
    </row>
    <row r="48" spans="1:20">
      <c r="A48" s="1162" t="s">
        <v>444</v>
      </c>
      <c r="B48" s="536" t="s">
        <v>373</v>
      </c>
      <c r="C48" s="1141" t="s">
        <v>373</v>
      </c>
      <c r="D48" s="1142">
        <v>0</v>
      </c>
      <c r="E48" s="1141" t="s">
        <v>373</v>
      </c>
      <c r="F48" s="1142">
        <v>0</v>
      </c>
      <c r="G48" s="1163" t="s">
        <v>373</v>
      </c>
      <c r="H48" s="1164" t="s">
        <v>373</v>
      </c>
      <c r="I48" s="1164" t="s">
        <v>373</v>
      </c>
      <c r="J48" s="1164" t="s">
        <v>373</v>
      </c>
      <c r="K48" s="1164" t="s">
        <v>373</v>
      </c>
      <c r="L48" s="1164" t="s">
        <v>373</v>
      </c>
      <c r="M48" s="1164" t="s">
        <v>373</v>
      </c>
      <c r="N48" s="1164" t="s">
        <v>373</v>
      </c>
    </row>
    <row r="49" spans="1:14">
      <c r="A49" s="1162" t="s">
        <v>445</v>
      </c>
      <c r="B49" s="536" t="s">
        <v>373</v>
      </c>
      <c r="C49" s="1141" t="s">
        <v>373</v>
      </c>
      <c r="D49" s="1142">
        <v>0</v>
      </c>
      <c r="E49" s="1141" t="s">
        <v>373</v>
      </c>
      <c r="F49" s="1142">
        <v>0</v>
      </c>
      <c r="G49" s="1163" t="s">
        <v>373</v>
      </c>
      <c r="H49" s="1164" t="s">
        <v>373</v>
      </c>
      <c r="I49" s="1164" t="s">
        <v>373</v>
      </c>
      <c r="J49" s="1164" t="s">
        <v>373</v>
      </c>
      <c r="K49" s="1164" t="s">
        <v>373</v>
      </c>
      <c r="L49" s="1164" t="s">
        <v>373</v>
      </c>
      <c r="M49" s="1164" t="s">
        <v>373</v>
      </c>
      <c r="N49" s="1164" t="s">
        <v>373</v>
      </c>
    </row>
    <row r="50" spans="1:14">
      <c r="A50" s="1162" t="s">
        <v>446</v>
      </c>
      <c r="B50" s="536" t="s">
        <v>373</v>
      </c>
      <c r="C50" s="1141" t="s">
        <v>373</v>
      </c>
      <c r="D50" s="1142">
        <v>0</v>
      </c>
      <c r="E50" s="1141" t="s">
        <v>373</v>
      </c>
      <c r="F50" s="1142">
        <v>0</v>
      </c>
      <c r="G50" s="1163" t="s">
        <v>373</v>
      </c>
      <c r="H50" s="1164" t="s">
        <v>373</v>
      </c>
      <c r="I50" s="1164" t="s">
        <v>373</v>
      </c>
      <c r="J50" s="1164" t="s">
        <v>373</v>
      </c>
      <c r="K50" s="1164" t="s">
        <v>373</v>
      </c>
      <c r="L50" s="1164" t="s">
        <v>373</v>
      </c>
      <c r="M50" s="1164" t="s">
        <v>373</v>
      </c>
      <c r="N50" s="1164" t="s">
        <v>373</v>
      </c>
    </row>
    <row r="51" spans="1:14">
      <c r="A51" s="1162" t="s">
        <v>447</v>
      </c>
      <c r="B51" s="536" t="s">
        <v>373</v>
      </c>
      <c r="C51" s="1141" t="s">
        <v>373</v>
      </c>
      <c r="D51" s="1142">
        <v>0</v>
      </c>
      <c r="E51" s="1141" t="s">
        <v>373</v>
      </c>
      <c r="F51" s="1142">
        <v>0</v>
      </c>
      <c r="G51" s="1163" t="s">
        <v>373</v>
      </c>
      <c r="H51" s="1164" t="s">
        <v>373</v>
      </c>
      <c r="I51" s="1164" t="s">
        <v>373</v>
      </c>
      <c r="J51" s="1164" t="s">
        <v>373</v>
      </c>
      <c r="K51" s="1164" t="s">
        <v>373</v>
      </c>
      <c r="L51" s="1164" t="s">
        <v>373</v>
      </c>
      <c r="M51" s="1164" t="s">
        <v>373</v>
      </c>
      <c r="N51" s="1164" t="s">
        <v>373</v>
      </c>
    </row>
    <row r="52" spans="1:14">
      <c r="A52" s="1162" t="s">
        <v>448</v>
      </c>
      <c r="B52" s="536" t="s">
        <v>373</v>
      </c>
      <c r="C52" s="1141" t="s">
        <v>373</v>
      </c>
      <c r="D52" s="1142">
        <v>0</v>
      </c>
      <c r="E52" s="1141" t="s">
        <v>373</v>
      </c>
      <c r="F52" s="1142">
        <v>0</v>
      </c>
      <c r="G52" s="1163" t="s">
        <v>373</v>
      </c>
      <c r="H52" s="1164" t="s">
        <v>373</v>
      </c>
      <c r="I52" s="1164" t="s">
        <v>373</v>
      </c>
      <c r="J52" s="1164" t="s">
        <v>373</v>
      </c>
      <c r="K52" s="1164" t="s">
        <v>373</v>
      </c>
      <c r="L52" s="1164" t="s">
        <v>373</v>
      </c>
      <c r="M52" s="1164" t="s">
        <v>373</v>
      </c>
      <c r="N52" s="1164" t="s">
        <v>373</v>
      </c>
    </row>
    <row r="53" spans="1:14">
      <c r="A53" s="1162" t="s">
        <v>449</v>
      </c>
      <c r="B53" s="536" t="s">
        <v>373</v>
      </c>
      <c r="C53" s="1141" t="s">
        <v>373</v>
      </c>
      <c r="D53" s="1142">
        <v>0</v>
      </c>
      <c r="E53" s="1141" t="s">
        <v>373</v>
      </c>
      <c r="F53" s="1142">
        <v>0</v>
      </c>
      <c r="G53" s="1163" t="s">
        <v>373</v>
      </c>
      <c r="H53" s="1164" t="s">
        <v>373</v>
      </c>
      <c r="I53" s="1164" t="s">
        <v>373</v>
      </c>
      <c r="J53" s="1164" t="s">
        <v>373</v>
      </c>
      <c r="K53" s="1164" t="s">
        <v>373</v>
      </c>
      <c r="L53" s="1164" t="s">
        <v>373</v>
      </c>
      <c r="M53" s="1164" t="s">
        <v>373</v>
      </c>
      <c r="N53" s="1164" t="s">
        <v>373</v>
      </c>
    </row>
    <row r="54" spans="1:14">
      <c r="A54" s="1162" t="s">
        <v>450</v>
      </c>
      <c r="B54" s="1144" t="s">
        <v>373</v>
      </c>
      <c r="C54" s="1143" t="s">
        <v>373</v>
      </c>
      <c r="D54" s="1142">
        <v>0</v>
      </c>
      <c r="E54" s="1143" t="s">
        <v>373</v>
      </c>
      <c r="F54" s="1165">
        <v>0</v>
      </c>
      <c r="G54" s="1163" t="s">
        <v>373</v>
      </c>
      <c r="H54" s="1164" t="s">
        <v>373</v>
      </c>
      <c r="I54" s="1164" t="s">
        <v>373</v>
      </c>
      <c r="J54" s="1164" t="s">
        <v>373</v>
      </c>
      <c r="K54" s="1164" t="s">
        <v>373</v>
      </c>
      <c r="L54" s="1164" t="s">
        <v>373</v>
      </c>
      <c r="M54" s="1164" t="s">
        <v>373</v>
      </c>
      <c r="N54" s="1164" t="s">
        <v>373</v>
      </c>
    </row>
    <row r="55" spans="1:14" ht="25.5">
      <c r="A55" s="1162" t="s">
        <v>451</v>
      </c>
      <c r="B55" s="1144" t="s">
        <v>373</v>
      </c>
      <c r="C55" s="1143" t="s">
        <v>373</v>
      </c>
      <c r="D55" s="1142">
        <v>0</v>
      </c>
      <c r="E55" s="1143" t="s">
        <v>373</v>
      </c>
      <c r="F55" s="1165">
        <v>0</v>
      </c>
      <c r="G55" s="1163" t="s">
        <v>373</v>
      </c>
      <c r="H55" s="1164" t="s">
        <v>373</v>
      </c>
      <c r="I55" s="1164" t="s">
        <v>373</v>
      </c>
      <c r="J55" s="1164" t="s">
        <v>373</v>
      </c>
      <c r="K55" s="1164" t="s">
        <v>373</v>
      </c>
      <c r="L55" s="1164" t="s">
        <v>373</v>
      </c>
      <c r="M55" s="1164" t="s">
        <v>373</v>
      </c>
      <c r="N55" s="1164" t="s">
        <v>373</v>
      </c>
    </row>
    <row r="56" spans="1:14">
      <c r="A56" s="1162" t="s">
        <v>452</v>
      </c>
      <c r="B56" s="1144" t="s">
        <v>373</v>
      </c>
      <c r="C56" s="1143" t="s">
        <v>373</v>
      </c>
      <c r="D56" s="1142">
        <v>0</v>
      </c>
      <c r="E56" s="1143" t="s">
        <v>373</v>
      </c>
      <c r="F56" s="1165">
        <v>0</v>
      </c>
      <c r="G56" s="1163" t="s">
        <v>373</v>
      </c>
      <c r="H56" s="1164" t="s">
        <v>373</v>
      </c>
      <c r="I56" s="1164" t="s">
        <v>373</v>
      </c>
      <c r="J56" s="1164" t="s">
        <v>373</v>
      </c>
      <c r="K56" s="1164" t="s">
        <v>373</v>
      </c>
      <c r="L56" s="1164" t="s">
        <v>373</v>
      </c>
      <c r="M56" s="1164" t="s">
        <v>373</v>
      </c>
      <c r="N56" s="1164" t="s">
        <v>373</v>
      </c>
    </row>
    <row r="57" spans="1:14">
      <c r="A57" s="1162" t="s">
        <v>453</v>
      </c>
      <c r="B57" s="1144" t="s">
        <v>373</v>
      </c>
      <c r="C57" s="1143" t="s">
        <v>373</v>
      </c>
      <c r="D57" s="1142">
        <v>0</v>
      </c>
      <c r="E57" s="1143" t="s">
        <v>373</v>
      </c>
      <c r="F57" s="1165">
        <v>0</v>
      </c>
      <c r="G57" s="1163" t="s">
        <v>373</v>
      </c>
      <c r="H57" s="1164" t="s">
        <v>373</v>
      </c>
      <c r="I57" s="1164" t="s">
        <v>373</v>
      </c>
      <c r="J57" s="1164" t="s">
        <v>373</v>
      </c>
      <c r="K57" s="1164" t="s">
        <v>373</v>
      </c>
      <c r="L57" s="1164" t="s">
        <v>373</v>
      </c>
      <c r="M57" s="1164" t="s">
        <v>373</v>
      </c>
      <c r="N57" s="1164" t="s">
        <v>373</v>
      </c>
    </row>
    <row r="58" spans="1:14">
      <c r="A58" s="1162" t="s">
        <v>454</v>
      </c>
      <c r="B58" s="1144" t="s">
        <v>373</v>
      </c>
      <c r="C58" s="1143" t="s">
        <v>373</v>
      </c>
      <c r="D58" s="1142">
        <v>0</v>
      </c>
      <c r="E58" s="1143" t="s">
        <v>373</v>
      </c>
      <c r="F58" s="1165">
        <v>0</v>
      </c>
      <c r="G58" s="1163" t="s">
        <v>373</v>
      </c>
      <c r="H58" s="1164" t="s">
        <v>373</v>
      </c>
      <c r="I58" s="1164" t="s">
        <v>373</v>
      </c>
      <c r="J58" s="1164" t="s">
        <v>373</v>
      </c>
      <c r="K58" s="1164" t="s">
        <v>373</v>
      </c>
      <c r="L58" s="1164" t="s">
        <v>373</v>
      </c>
      <c r="M58" s="1164" t="s">
        <v>373</v>
      </c>
      <c r="N58" s="1164" t="s">
        <v>373</v>
      </c>
    </row>
    <row r="59" spans="1:14">
      <c r="A59" s="1162" t="s">
        <v>455</v>
      </c>
      <c r="B59" s="1144" t="s">
        <v>373</v>
      </c>
      <c r="C59" s="1143" t="s">
        <v>373</v>
      </c>
      <c r="D59" s="1142">
        <v>0</v>
      </c>
      <c r="E59" s="1143" t="s">
        <v>373</v>
      </c>
      <c r="F59" s="1165">
        <v>0</v>
      </c>
      <c r="G59" s="1163" t="s">
        <v>373</v>
      </c>
      <c r="H59" s="1164" t="s">
        <v>373</v>
      </c>
      <c r="I59" s="1164" t="s">
        <v>373</v>
      </c>
      <c r="J59" s="1164" t="s">
        <v>373</v>
      </c>
      <c r="K59" s="1164" t="s">
        <v>373</v>
      </c>
      <c r="L59" s="1164" t="s">
        <v>373</v>
      </c>
      <c r="M59" s="1164" t="s">
        <v>373</v>
      </c>
      <c r="N59" s="1164" t="s">
        <v>373</v>
      </c>
    </row>
    <row r="60" spans="1:14">
      <c r="A60" s="1166" t="s">
        <v>456</v>
      </c>
      <c r="B60" s="1166" t="s">
        <v>373</v>
      </c>
      <c r="C60" s="1166" t="s">
        <v>373</v>
      </c>
      <c r="D60" s="1166" t="s">
        <v>373</v>
      </c>
      <c r="E60" s="1166" t="s">
        <v>373</v>
      </c>
      <c r="F60" s="1166" t="s">
        <v>373</v>
      </c>
      <c r="G60" s="1161" t="s">
        <v>373</v>
      </c>
      <c r="H60" s="1161" t="s">
        <v>373</v>
      </c>
      <c r="I60" s="1161" t="s">
        <v>373</v>
      </c>
      <c r="J60" s="1161" t="s">
        <v>373</v>
      </c>
      <c r="K60" s="1161" t="s">
        <v>373</v>
      </c>
      <c r="L60" s="1161" t="s">
        <v>373</v>
      </c>
      <c r="M60" s="1161" t="s">
        <v>373</v>
      </c>
      <c r="N60" s="1161" t="s">
        <v>373</v>
      </c>
    </row>
    <row r="61" spans="1:14">
      <c r="A61" s="536" t="s">
        <v>457</v>
      </c>
      <c r="B61" s="1141" t="s">
        <v>373</v>
      </c>
      <c r="C61" s="1141" t="s">
        <v>373</v>
      </c>
      <c r="D61" s="1142">
        <v>0</v>
      </c>
      <c r="E61" s="1141" t="s">
        <v>373</v>
      </c>
      <c r="F61" s="1142">
        <v>0</v>
      </c>
      <c r="G61" s="1141" t="s">
        <v>373</v>
      </c>
      <c r="H61" s="1141" t="s">
        <v>373</v>
      </c>
      <c r="I61" s="1141" t="s">
        <v>373</v>
      </c>
      <c r="J61" s="1141" t="s">
        <v>373</v>
      </c>
      <c r="K61" s="1141" t="s">
        <v>373</v>
      </c>
      <c r="L61" s="1141" t="s">
        <v>373</v>
      </c>
      <c r="M61" s="1141" t="s">
        <v>373</v>
      </c>
      <c r="N61" s="1141" t="s">
        <v>373</v>
      </c>
    </row>
    <row r="62" spans="1:14">
      <c r="A62" s="536" t="s">
        <v>336</v>
      </c>
      <c r="B62" s="1141" t="s">
        <v>373</v>
      </c>
      <c r="C62" s="1141" t="s">
        <v>373</v>
      </c>
      <c r="D62" s="1142">
        <v>0</v>
      </c>
      <c r="E62" s="1141" t="s">
        <v>373</v>
      </c>
      <c r="F62" s="1142">
        <v>0</v>
      </c>
      <c r="G62" s="1141" t="s">
        <v>373</v>
      </c>
      <c r="H62" s="1141" t="s">
        <v>373</v>
      </c>
      <c r="I62" s="1141" t="s">
        <v>373</v>
      </c>
      <c r="J62" s="1141" t="s">
        <v>373</v>
      </c>
      <c r="K62" s="1141" t="s">
        <v>373</v>
      </c>
      <c r="L62" s="1141" t="s">
        <v>373</v>
      </c>
      <c r="M62" s="1141" t="s">
        <v>373</v>
      </c>
      <c r="N62" s="1141" t="s">
        <v>373</v>
      </c>
    </row>
    <row r="63" spans="1:14">
      <c r="A63" s="536" t="s">
        <v>458</v>
      </c>
      <c r="B63" s="1141" t="s">
        <v>373</v>
      </c>
      <c r="C63" s="1141" t="s">
        <v>373</v>
      </c>
      <c r="D63" s="1142">
        <v>0</v>
      </c>
      <c r="E63" s="1141" t="s">
        <v>373</v>
      </c>
      <c r="F63" s="1142">
        <v>0</v>
      </c>
      <c r="G63" s="1141" t="s">
        <v>373</v>
      </c>
      <c r="H63" s="1141" t="s">
        <v>373</v>
      </c>
      <c r="I63" s="1141" t="s">
        <v>373</v>
      </c>
      <c r="J63" s="1141" t="s">
        <v>373</v>
      </c>
      <c r="K63" s="1141" t="s">
        <v>373</v>
      </c>
      <c r="L63" s="1141" t="s">
        <v>373</v>
      </c>
      <c r="M63" s="1141" t="s">
        <v>373</v>
      </c>
      <c r="N63" s="1141" t="s">
        <v>373</v>
      </c>
    </row>
    <row r="64" spans="1:14">
      <c r="A64" s="536" t="s">
        <v>459</v>
      </c>
      <c r="B64" s="1141" t="s">
        <v>373</v>
      </c>
      <c r="C64" s="1141" t="s">
        <v>373</v>
      </c>
      <c r="D64" s="1142">
        <v>0</v>
      </c>
      <c r="E64" s="1141" t="s">
        <v>373</v>
      </c>
      <c r="F64" s="1142">
        <v>0</v>
      </c>
      <c r="G64" s="1141" t="s">
        <v>373</v>
      </c>
      <c r="H64" s="1141" t="s">
        <v>373</v>
      </c>
      <c r="I64" s="1141" t="s">
        <v>373</v>
      </c>
      <c r="J64" s="1141" t="s">
        <v>373</v>
      </c>
      <c r="K64" s="1141" t="s">
        <v>373</v>
      </c>
      <c r="L64" s="1141" t="s">
        <v>373</v>
      </c>
      <c r="M64" s="1141" t="s">
        <v>373</v>
      </c>
      <c r="N64" s="1141" t="s">
        <v>373</v>
      </c>
    </row>
    <row r="65" spans="1:14">
      <c r="A65" s="536" t="s">
        <v>460</v>
      </c>
      <c r="B65" s="1141" t="s">
        <v>373</v>
      </c>
      <c r="C65" s="1141" t="s">
        <v>373</v>
      </c>
      <c r="D65" s="1142">
        <v>0</v>
      </c>
      <c r="E65" s="1141" t="s">
        <v>373</v>
      </c>
      <c r="F65" s="1142">
        <v>0</v>
      </c>
      <c r="G65" s="1141" t="s">
        <v>373</v>
      </c>
      <c r="H65" s="1141" t="s">
        <v>373</v>
      </c>
      <c r="I65" s="1141" t="s">
        <v>373</v>
      </c>
      <c r="J65" s="1141" t="s">
        <v>373</v>
      </c>
      <c r="K65" s="1141" t="s">
        <v>373</v>
      </c>
      <c r="L65" s="1141" t="s">
        <v>373</v>
      </c>
      <c r="M65" s="1141" t="s">
        <v>373</v>
      </c>
      <c r="N65" s="1141" t="s">
        <v>373</v>
      </c>
    </row>
    <row r="66" spans="1:14" ht="25.5">
      <c r="A66" s="1148" t="s">
        <v>461</v>
      </c>
      <c r="B66" s="1141" t="s">
        <v>373</v>
      </c>
      <c r="C66" s="1141" t="s">
        <v>373</v>
      </c>
      <c r="D66" s="1142">
        <v>0</v>
      </c>
      <c r="E66" s="1141" t="s">
        <v>373</v>
      </c>
      <c r="F66" s="1142">
        <v>0</v>
      </c>
      <c r="G66" s="1141" t="s">
        <v>373</v>
      </c>
      <c r="H66" s="1141" t="s">
        <v>373</v>
      </c>
      <c r="I66" s="1141" t="s">
        <v>373</v>
      </c>
      <c r="J66" s="1141" t="s">
        <v>373</v>
      </c>
      <c r="K66" s="1141" t="s">
        <v>373</v>
      </c>
      <c r="L66" s="1141" t="s">
        <v>373</v>
      </c>
      <c r="M66" s="1141" t="s">
        <v>373</v>
      </c>
      <c r="N66" s="1141" t="s">
        <v>373</v>
      </c>
    </row>
    <row r="67" spans="1:14" ht="25.5">
      <c r="A67" s="1148" t="s">
        <v>462</v>
      </c>
      <c r="B67" s="1141" t="s">
        <v>373</v>
      </c>
      <c r="C67" s="1141" t="s">
        <v>373</v>
      </c>
      <c r="D67" s="1142">
        <v>0</v>
      </c>
      <c r="E67" s="1141" t="s">
        <v>373</v>
      </c>
      <c r="F67" s="1142">
        <v>0</v>
      </c>
      <c r="G67" s="1141" t="s">
        <v>373</v>
      </c>
      <c r="H67" s="1141" t="s">
        <v>373</v>
      </c>
      <c r="I67" s="1141" t="s">
        <v>373</v>
      </c>
      <c r="J67" s="1141" t="s">
        <v>373</v>
      </c>
      <c r="K67" s="1141" t="s">
        <v>373</v>
      </c>
      <c r="L67" s="1141" t="s">
        <v>373</v>
      </c>
      <c r="M67" s="1141" t="s">
        <v>373</v>
      </c>
      <c r="N67" s="1141" t="s">
        <v>373</v>
      </c>
    </row>
    <row r="68" spans="1:14" ht="25.5">
      <c r="A68" s="1148" t="s">
        <v>463</v>
      </c>
      <c r="B68" s="1141" t="s">
        <v>373</v>
      </c>
      <c r="C68" s="1141" t="s">
        <v>373</v>
      </c>
      <c r="D68" s="1142">
        <v>0</v>
      </c>
      <c r="E68" s="1141" t="s">
        <v>373</v>
      </c>
      <c r="F68" s="1142">
        <v>0</v>
      </c>
      <c r="G68" s="1141" t="s">
        <v>373</v>
      </c>
      <c r="H68" s="1141" t="s">
        <v>373</v>
      </c>
      <c r="I68" s="1141" t="s">
        <v>373</v>
      </c>
      <c r="J68" s="1141" t="s">
        <v>373</v>
      </c>
      <c r="K68" s="1141" t="s">
        <v>373</v>
      </c>
      <c r="L68" s="1141" t="s">
        <v>373</v>
      </c>
      <c r="M68" s="1141" t="s">
        <v>373</v>
      </c>
      <c r="N68" s="1141" t="s">
        <v>373</v>
      </c>
    </row>
    <row r="69" spans="1:14" ht="25.5">
      <c r="A69" s="1148" t="s">
        <v>464</v>
      </c>
      <c r="B69" s="1141" t="s">
        <v>373</v>
      </c>
      <c r="C69" s="1141" t="s">
        <v>373</v>
      </c>
      <c r="D69" s="1142">
        <v>0</v>
      </c>
      <c r="E69" s="1141" t="s">
        <v>373</v>
      </c>
      <c r="F69" s="1142">
        <v>0</v>
      </c>
      <c r="G69" s="1141" t="s">
        <v>373</v>
      </c>
      <c r="H69" s="1141" t="s">
        <v>373</v>
      </c>
      <c r="I69" s="1141" t="s">
        <v>373</v>
      </c>
      <c r="J69" s="1141" t="s">
        <v>373</v>
      </c>
      <c r="K69" s="1141" t="s">
        <v>373</v>
      </c>
      <c r="L69" s="1141" t="s">
        <v>373</v>
      </c>
      <c r="M69" s="1141" t="s">
        <v>373</v>
      </c>
      <c r="N69" s="1141" t="s">
        <v>373</v>
      </c>
    </row>
    <row r="70" spans="1:14">
      <c r="A70" s="1148" t="s">
        <v>465</v>
      </c>
      <c r="B70" s="1141" t="s">
        <v>373</v>
      </c>
      <c r="C70" s="1141" t="s">
        <v>373</v>
      </c>
      <c r="D70" s="1142">
        <v>0</v>
      </c>
      <c r="E70" s="1141" t="s">
        <v>373</v>
      </c>
      <c r="F70" s="1142">
        <v>0</v>
      </c>
      <c r="G70" s="1141" t="s">
        <v>373</v>
      </c>
      <c r="H70" s="1141" t="s">
        <v>373</v>
      </c>
      <c r="I70" s="1141" t="s">
        <v>373</v>
      </c>
      <c r="J70" s="1141" t="s">
        <v>373</v>
      </c>
      <c r="K70" s="1141" t="s">
        <v>373</v>
      </c>
      <c r="L70" s="1141" t="s">
        <v>373</v>
      </c>
      <c r="M70" s="1141" t="s">
        <v>373</v>
      </c>
      <c r="N70" s="1141" t="s">
        <v>373</v>
      </c>
    </row>
    <row r="71" spans="1:14">
      <c r="A71" s="1166" t="s">
        <v>466</v>
      </c>
      <c r="B71" s="1166" t="s">
        <v>373</v>
      </c>
      <c r="C71" s="1166" t="s">
        <v>373</v>
      </c>
      <c r="D71" s="1166" t="s">
        <v>373</v>
      </c>
      <c r="E71" s="1166" t="s">
        <v>373</v>
      </c>
      <c r="F71" s="1166" t="s">
        <v>373</v>
      </c>
      <c r="G71" s="1166" t="s">
        <v>373</v>
      </c>
      <c r="H71" s="1166" t="s">
        <v>373</v>
      </c>
      <c r="I71" s="1166" t="s">
        <v>373</v>
      </c>
      <c r="J71" s="1166" t="s">
        <v>373</v>
      </c>
      <c r="K71" s="1166" t="s">
        <v>373</v>
      </c>
      <c r="L71" s="1166" t="s">
        <v>373</v>
      </c>
      <c r="M71" s="1166" t="s">
        <v>373</v>
      </c>
      <c r="N71" s="1166" t="s">
        <v>373</v>
      </c>
    </row>
    <row r="72" spans="1:14">
      <c r="A72" s="536" t="s">
        <v>467</v>
      </c>
      <c r="B72" s="1141" t="s">
        <v>373</v>
      </c>
      <c r="C72" s="1141" t="s">
        <v>373</v>
      </c>
      <c r="D72" s="1142">
        <v>0</v>
      </c>
      <c r="E72" s="1141" t="s">
        <v>373</v>
      </c>
      <c r="F72" s="1142">
        <v>0</v>
      </c>
      <c r="G72" s="1141" t="s">
        <v>373</v>
      </c>
      <c r="H72" s="1141" t="s">
        <v>373</v>
      </c>
      <c r="I72" s="1141" t="s">
        <v>373</v>
      </c>
      <c r="J72" s="1141" t="s">
        <v>373</v>
      </c>
      <c r="K72" s="1141" t="s">
        <v>373</v>
      </c>
      <c r="L72" s="1141" t="s">
        <v>373</v>
      </c>
      <c r="M72" s="1141" t="s">
        <v>373</v>
      </c>
      <c r="N72" s="1141" t="s">
        <v>373</v>
      </c>
    </row>
    <row r="73" spans="1:14">
      <c r="A73" s="536" t="s">
        <v>468</v>
      </c>
      <c r="B73" s="1141" t="s">
        <v>373</v>
      </c>
      <c r="C73" s="1141" t="s">
        <v>373</v>
      </c>
      <c r="D73" s="1142">
        <v>0</v>
      </c>
      <c r="E73" s="1141" t="s">
        <v>373</v>
      </c>
      <c r="F73" s="1142">
        <v>0</v>
      </c>
      <c r="G73" s="1141" t="s">
        <v>373</v>
      </c>
      <c r="H73" s="1141" t="s">
        <v>373</v>
      </c>
      <c r="I73" s="1141" t="s">
        <v>373</v>
      </c>
      <c r="J73" s="1141" t="s">
        <v>373</v>
      </c>
      <c r="K73" s="1141" t="s">
        <v>373</v>
      </c>
      <c r="L73" s="1141" t="s">
        <v>373</v>
      </c>
      <c r="M73" s="1141" t="s">
        <v>373</v>
      </c>
      <c r="N73" s="1141" t="s">
        <v>373</v>
      </c>
    </row>
    <row r="74" spans="1:14">
      <c r="A74" s="536" t="s">
        <v>469</v>
      </c>
      <c r="B74" s="1141" t="s">
        <v>373</v>
      </c>
      <c r="C74" s="1141" t="s">
        <v>373</v>
      </c>
      <c r="D74" s="1142">
        <v>0</v>
      </c>
      <c r="E74" s="1141" t="s">
        <v>373</v>
      </c>
      <c r="F74" s="1142">
        <v>0</v>
      </c>
      <c r="G74" s="1141" t="s">
        <v>373</v>
      </c>
      <c r="H74" s="1141" t="s">
        <v>373</v>
      </c>
      <c r="I74" s="1141" t="s">
        <v>373</v>
      </c>
      <c r="J74" s="1141" t="s">
        <v>373</v>
      </c>
      <c r="K74" s="1141" t="s">
        <v>373</v>
      </c>
      <c r="L74" s="1141" t="s">
        <v>373</v>
      </c>
      <c r="M74" s="1141" t="s">
        <v>373</v>
      </c>
      <c r="N74" s="1141" t="s">
        <v>373</v>
      </c>
    </row>
    <row r="75" spans="1:14">
      <c r="A75" s="536" t="s">
        <v>470</v>
      </c>
      <c r="B75" s="1141" t="s">
        <v>373</v>
      </c>
      <c r="C75" s="1141" t="s">
        <v>373</v>
      </c>
      <c r="D75" s="1142">
        <v>0</v>
      </c>
      <c r="E75" s="1141" t="s">
        <v>373</v>
      </c>
      <c r="F75" s="1142">
        <v>0</v>
      </c>
      <c r="G75" s="1141" t="s">
        <v>373</v>
      </c>
      <c r="H75" s="1141" t="s">
        <v>373</v>
      </c>
      <c r="I75" s="1141" t="s">
        <v>373</v>
      </c>
      <c r="J75" s="1141" t="s">
        <v>373</v>
      </c>
      <c r="K75" s="1141" t="s">
        <v>373</v>
      </c>
      <c r="L75" s="1141" t="s">
        <v>373</v>
      </c>
      <c r="M75" s="1141" t="s">
        <v>373</v>
      </c>
      <c r="N75" s="1141" t="s">
        <v>373</v>
      </c>
    </row>
    <row r="76" spans="1:14">
      <c r="A76" s="536" t="s">
        <v>471</v>
      </c>
      <c r="B76" s="1141" t="s">
        <v>373</v>
      </c>
      <c r="C76" s="1141" t="s">
        <v>373</v>
      </c>
      <c r="D76" s="1142">
        <v>0</v>
      </c>
      <c r="E76" s="1141" t="s">
        <v>373</v>
      </c>
      <c r="F76" s="1142">
        <v>0</v>
      </c>
      <c r="G76" s="1141" t="s">
        <v>373</v>
      </c>
      <c r="H76" s="1141" t="s">
        <v>373</v>
      </c>
      <c r="I76" s="1141" t="s">
        <v>373</v>
      </c>
      <c r="J76" s="1141" t="s">
        <v>373</v>
      </c>
      <c r="K76" s="1141" t="s">
        <v>373</v>
      </c>
      <c r="L76" s="1141" t="s">
        <v>373</v>
      </c>
      <c r="M76" s="1141" t="s">
        <v>373</v>
      </c>
      <c r="N76" s="1141" t="s">
        <v>373</v>
      </c>
    </row>
    <row r="77" spans="1:14">
      <c r="A77" s="536" t="s">
        <v>472</v>
      </c>
      <c r="B77" s="1141" t="s">
        <v>373</v>
      </c>
      <c r="C77" s="1141" t="s">
        <v>373</v>
      </c>
      <c r="D77" s="1142">
        <v>0</v>
      </c>
      <c r="E77" s="1141" t="s">
        <v>373</v>
      </c>
      <c r="F77" s="1142">
        <v>0</v>
      </c>
      <c r="G77" s="1141" t="s">
        <v>373</v>
      </c>
      <c r="H77" s="1141" t="s">
        <v>373</v>
      </c>
      <c r="I77" s="1141" t="s">
        <v>373</v>
      </c>
      <c r="J77" s="1141" t="s">
        <v>373</v>
      </c>
      <c r="K77" s="1141" t="s">
        <v>373</v>
      </c>
      <c r="L77" s="1141" t="s">
        <v>373</v>
      </c>
      <c r="M77" s="1141" t="s">
        <v>373</v>
      </c>
      <c r="N77" s="1141" t="s">
        <v>373</v>
      </c>
    </row>
    <row r="78" spans="1:14">
      <c r="A78" s="536" t="s">
        <v>473</v>
      </c>
      <c r="B78" s="1141" t="s">
        <v>373</v>
      </c>
      <c r="C78" s="1141" t="s">
        <v>373</v>
      </c>
      <c r="D78" s="1142">
        <v>0</v>
      </c>
      <c r="E78" s="1141" t="s">
        <v>373</v>
      </c>
      <c r="F78" s="1142">
        <v>0</v>
      </c>
      <c r="G78" s="1141" t="s">
        <v>373</v>
      </c>
      <c r="H78" s="1141" t="s">
        <v>373</v>
      </c>
      <c r="I78" s="1141" t="s">
        <v>373</v>
      </c>
      <c r="J78" s="1141" t="s">
        <v>373</v>
      </c>
      <c r="K78" s="1141" t="s">
        <v>373</v>
      </c>
      <c r="L78" s="1141" t="s">
        <v>373</v>
      </c>
      <c r="M78" s="1141" t="s">
        <v>373</v>
      </c>
      <c r="N78" s="1141" t="s">
        <v>373</v>
      </c>
    </row>
    <row r="79" spans="1:14">
      <c r="A79" s="1166" t="s">
        <v>474</v>
      </c>
      <c r="B79" s="1166" t="s">
        <v>373</v>
      </c>
      <c r="C79" s="1166" t="s">
        <v>373</v>
      </c>
      <c r="D79" s="1166" t="s">
        <v>373</v>
      </c>
      <c r="E79" s="1166" t="s">
        <v>373</v>
      </c>
      <c r="F79" s="1166" t="s">
        <v>373</v>
      </c>
      <c r="G79" s="1166" t="s">
        <v>373</v>
      </c>
      <c r="H79" s="1166" t="s">
        <v>373</v>
      </c>
      <c r="I79" s="1166" t="s">
        <v>373</v>
      </c>
      <c r="J79" s="1166" t="s">
        <v>373</v>
      </c>
      <c r="K79" s="1166" t="s">
        <v>373</v>
      </c>
      <c r="L79" s="1166" t="s">
        <v>373</v>
      </c>
      <c r="M79" s="1166" t="s">
        <v>373</v>
      </c>
      <c r="N79" s="1166" t="s">
        <v>373</v>
      </c>
    </row>
    <row r="80" spans="1:14">
      <c r="A80" s="536" t="s">
        <v>475</v>
      </c>
      <c r="B80" s="1141" t="s">
        <v>373</v>
      </c>
      <c r="C80" s="1141" t="s">
        <v>373</v>
      </c>
      <c r="D80" s="1142">
        <v>0</v>
      </c>
      <c r="E80" s="1141" t="s">
        <v>373</v>
      </c>
      <c r="F80" s="1142">
        <v>0</v>
      </c>
      <c r="G80" s="1141" t="s">
        <v>373</v>
      </c>
      <c r="H80" s="1141" t="s">
        <v>373</v>
      </c>
      <c r="I80" s="1141" t="s">
        <v>373</v>
      </c>
      <c r="J80" s="1141" t="s">
        <v>373</v>
      </c>
      <c r="K80" s="1141" t="s">
        <v>373</v>
      </c>
      <c r="L80" s="1141" t="s">
        <v>373</v>
      </c>
      <c r="M80" s="1141" t="s">
        <v>373</v>
      </c>
      <c r="N80" s="1141" t="s">
        <v>373</v>
      </c>
    </row>
    <row r="81" spans="1:14">
      <c r="A81" s="536" t="s">
        <v>476</v>
      </c>
      <c r="B81" s="1141" t="s">
        <v>373</v>
      </c>
      <c r="C81" s="1141" t="s">
        <v>373</v>
      </c>
      <c r="D81" s="1142">
        <v>0</v>
      </c>
      <c r="E81" s="1141" t="s">
        <v>373</v>
      </c>
      <c r="F81" s="1142">
        <v>0</v>
      </c>
      <c r="G81" s="1141" t="s">
        <v>373</v>
      </c>
      <c r="H81" s="1141" t="s">
        <v>373</v>
      </c>
      <c r="I81" s="1141" t="s">
        <v>373</v>
      </c>
      <c r="J81" s="1141" t="s">
        <v>373</v>
      </c>
      <c r="K81" s="1141" t="s">
        <v>373</v>
      </c>
      <c r="L81" s="1141" t="s">
        <v>373</v>
      </c>
      <c r="M81" s="1141" t="s">
        <v>373</v>
      </c>
      <c r="N81" s="1141" t="s">
        <v>373</v>
      </c>
    </row>
    <row r="82" spans="1:14">
      <c r="A82" s="1154" t="s">
        <v>477</v>
      </c>
      <c r="B82" s="1155" t="s">
        <v>373</v>
      </c>
      <c r="C82" s="1155" t="s">
        <v>373</v>
      </c>
      <c r="D82" s="1158">
        <v>0</v>
      </c>
      <c r="E82" s="1155" t="s">
        <v>373</v>
      </c>
      <c r="F82" s="1158">
        <v>0</v>
      </c>
      <c r="G82" s="1155" t="s">
        <v>373</v>
      </c>
      <c r="H82" s="1155" t="s">
        <v>373</v>
      </c>
      <c r="I82" s="1155" t="s">
        <v>373</v>
      </c>
      <c r="J82" s="1155" t="s">
        <v>373</v>
      </c>
      <c r="K82" s="1155" t="s">
        <v>373</v>
      </c>
      <c r="L82" s="1155" t="s">
        <v>373</v>
      </c>
      <c r="M82" s="1155" t="s">
        <v>373</v>
      </c>
      <c r="N82" s="1155" t="s">
        <v>373</v>
      </c>
    </row>
    <row r="84" spans="1:14">
      <c r="A84" s="1236" t="s">
        <v>480</v>
      </c>
      <c r="B84" s="1236"/>
      <c r="C84" s="1236"/>
      <c r="D84" s="1236"/>
      <c r="E84" s="1236"/>
      <c r="F84" s="1236"/>
      <c r="G84" s="1236"/>
      <c r="H84" s="1236"/>
      <c r="I84" s="1236"/>
      <c r="J84" s="1236"/>
    </row>
    <row r="85" spans="1:14">
      <c r="A85" s="1236" t="s">
        <v>301</v>
      </c>
      <c r="B85" s="1236"/>
      <c r="C85" s="1236"/>
      <c r="D85" s="1236"/>
      <c r="E85" s="1236"/>
      <c r="F85" s="1236"/>
      <c r="G85" s="1236"/>
    </row>
  </sheetData>
  <mergeCells count="5">
    <mergeCell ref="A1:L1"/>
    <mergeCell ref="A2:L2"/>
    <mergeCell ref="A3:L3"/>
    <mergeCell ref="A84:J84"/>
    <mergeCell ref="A85:G85"/>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L23"/>
  <sheetViews>
    <sheetView tabSelected="1" zoomScale="115" zoomScaleNormal="115" workbookViewId="0">
      <selection sqref="A1:M1"/>
    </sheetView>
  </sheetViews>
  <sheetFormatPr defaultColWidth="17.5703125" defaultRowHeight="14.25"/>
  <cols>
    <col min="1" max="1" width="20.140625" style="372" customWidth="1"/>
    <col min="2" max="2" width="70.5703125" style="372" customWidth="1"/>
    <col min="3" max="3" width="9.42578125" style="372" customWidth="1"/>
    <col min="4" max="4" width="11.85546875" style="372" customWidth="1"/>
    <col min="5" max="5" width="13.42578125" style="372" customWidth="1"/>
    <col min="6" max="6" width="8.42578125" style="372" customWidth="1"/>
    <col min="7" max="7" width="12" style="372" customWidth="1"/>
    <col min="8" max="16384" width="17.5703125" style="372"/>
  </cols>
  <sheetData>
    <row r="1" spans="1:12" ht="19.5" customHeight="1">
      <c r="A1" s="1328" t="s">
        <v>481</v>
      </c>
      <c r="B1" s="1328"/>
      <c r="C1" s="1328"/>
      <c r="D1" s="1328"/>
      <c r="E1" s="1328"/>
      <c r="F1" s="1328"/>
      <c r="G1" s="1328"/>
    </row>
    <row r="2" spans="1:12" ht="15" customHeight="1">
      <c r="A2" s="1328" t="s">
        <v>1</v>
      </c>
      <c r="B2" s="1328"/>
      <c r="C2" s="1328"/>
      <c r="D2" s="1328"/>
      <c r="E2" s="1328"/>
      <c r="F2" s="1328"/>
    </row>
    <row r="3" spans="1:12" ht="15.75" customHeight="1">
      <c r="A3" s="1334" t="s">
        <v>2</v>
      </c>
      <c r="B3" s="1328"/>
      <c r="C3" s="1328"/>
      <c r="D3" s="1328"/>
      <c r="E3" s="1328"/>
      <c r="F3" s="1328"/>
    </row>
    <row r="4" spans="1:12" ht="20.25">
      <c r="A4" s="540"/>
      <c r="B4"/>
      <c r="C4" s="371"/>
      <c r="D4" s="539"/>
    </row>
    <row r="5" spans="1:12" ht="41.1" customHeight="1">
      <c r="A5" s="497" t="s">
        <v>482</v>
      </c>
      <c r="B5" s="497" t="s">
        <v>483</v>
      </c>
      <c r="C5" s="497" t="s">
        <v>484</v>
      </c>
      <c r="D5" s="497" t="s">
        <v>485</v>
      </c>
      <c r="E5" s="497" t="s">
        <v>486</v>
      </c>
      <c r="F5" s="497" t="s">
        <v>487</v>
      </c>
      <c r="G5" s="497" t="s">
        <v>488</v>
      </c>
      <c r="H5"/>
    </row>
    <row r="6" spans="1:12" ht="20.25">
      <c r="A6" s="541" t="s">
        <v>489</v>
      </c>
      <c r="B6" s="542"/>
      <c r="C6" s="470"/>
      <c r="D6" s="91"/>
      <c r="E6" s="91"/>
      <c r="F6" s="91"/>
      <c r="G6" s="467"/>
      <c r="H6" s="373"/>
      <c r="I6" s="373"/>
      <c r="J6" s="373"/>
      <c r="K6" s="373"/>
    </row>
    <row r="7" spans="1:12" ht="20.25">
      <c r="A7" s="541" t="s">
        <v>490</v>
      </c>
      <c r="B7" s="542"/>
      <c r="C7" s="470"/>
      <c r="D7" s="468"/>
      <c r="E7" s="467"/>
      <c r="F7" s="467"/>
      <c r="G7" s="467"/>
      <c r="H7" s="373"/>
      <c r="I7" s="373"/>
      <c r="J7" s="373"/>
      <c r="K7" s="373"/>
    </row>
    <row r="8" spans="1:12" ht="20.25">
      <c r="A8" s="541" t="s">
        <v>491</v>
      </c>
      <c r="B8" s="542"/>
      <c r="C8" s="470"/>
      <c r="D8" s="468"/>
      <c r="E8" s="469"/>
      <c r="F8" s="469"/>
      <c r="G8" s="469"/>
      <c r="H8" s="374"/>
      <c r="I8" s="374"/>
      <c r="J8" s="374"/>
      <c r="K8" s="374"/>
    </row>
    <row r="9" spans="1:12" ht="20.25">
      <c r="A9" s="541" t="s">
        <v>492</v>
      </c>
      <c r="B9" s="542"/>
      <c r="C9" s="470"/>
      <c r="D9" s="468"/>
      <c r="E9" s="467"/>
      <c r="F9" s="467"/>
      <c r="G9" s="467"/>
      <c r="H9" s="373"/>
      <c r="I9" s="373"/>
      <c r="J9" s="373"/>
      <c r="K9" s="373"/>
    </row>
    <row r="10" spans="1:12" ht="25.5">
      <c r="A10" s="541" t="s">
        <v>493</v>
      </c>
      <c r="B10" s="542"/>
      <c r="C10" s="470"/>
      <c r="D10" s="468"/>
      <c r="E10" s="469"/>
      <c r="F10" s="469"/>
      <c r="G10" s="469"/>
      <c r="H10" s="374"/>
      <c r="I10" s="374"/>
      <c r="J10" s="374"/>
      <c r="K10" s="374"/>
    </row>
    <row r="11" spans="1:12" ht="15">
      <c r="A11" s="541" t="s">
        <v>494</v>
      </c>
      <c r="B11" s="542"/>
      <c r="C11" s="470"/>
      <c r="D11" s="470"/>
      <c r="E11" s="470"/>
      <c r="F11" s="470"/>
      <c r="G11" s="470"/>
    </row>
    <row r="12" spans="1:12" ht="15">
      <c r="A12" s="541" t="s">
        <v>495</v>
      </c>
      <c r="B12" s="542"/>
      <c r="C12" s="470"/>
      <c r="D12" s="470"/>
      <c r="E12" s="470"/>
      <c r="F12" s="470"/>
      <c r="G12" s="470"/>
    </row>
    <row r="13" spans="1:12" ht="15">
      <c r="A13" s="375"/>
      <c r="B13" s="375"/>
    </row>
    <row r="14" spans="1:12" ht="33" customHeight="1">
      <c r="A14" s="1335" t="s">
        <v>496</v>
      </c>
      <c r="B14" s="1336"/>
      <c r="C14" s="1336"/>
      <c r="D14" s="1336"/>
      <c r="E14" s="1336"/>
      <c r="F14" s="1336"/>
    </row>
    <row r="15" spans="1:12" ht="15.75">
      <c r="A15" s="1012"/>
      <c r="B15" s="380"/>
      <c r="C15" s="381"/>
      <c r="D15" s="382"/>
      <c r="E15" s="382"/>
      <c r="F15" s="382"/>
      <c r="G15" s="382"/>
      <c r="H15" s="382"/>
    </row>
    <row r="16" spans="1:12" ht="15.6" customHeight="1">
      <c r="A16" s="466"/>
      <c r="B16" s="466"/>
      <c r="C16" s="466"/>
      <c r="D16" s="466"/>
      <c r="E16" s="466"/>
      <c r="F16" s="466"/>
      <c r="G16" s="466"/>
      <c r="H16" s="466"/>
      <c r="I16" s="466"/>
      <c r="J16" s="466"/>
      <c r="K16" s="466"/>
      <c r="L16" s="466"/>
    </row>
    <row r="17" spans="1:11" ht="15.6" customHeight="1">
      <c r="A17" s="1333"/>
      <c r="B17" s="1333"/>
      <c r="C17" s="1333"/>
      <c r="D17" s="1333"/>
      <c r="E17" s="1333"/>
      <c r="F17" s="1333"/>
      <c r="G17" s="1333"/>
      <c r="H17" s="1333"/>
      <c r="I17" s="1333"/>
      <c r="J17" s="1333"/>
      <c r="K17" s="1333"/>
    </row>
    <row r="18" spans="1:11" ht="15.75">
      <c r="A18" s="380"/>
      <c r="B18" s="380"/>
      <c r="C18" s="381"/>
      <c r="D18" s="382"/>
      <c r="E18" s="382"/>
      <c r="F18" s="382"/>
      <c r="G18" s="382"/>
      <c r="H18" s="382"/>
    </row>
    <row r="19" spans="1:11" ht="15.75">
      <c r="A19" s="380"/>
      <c r="B19" s="380"/>
      <c r="C19" s="381"/>
      <c r="D19" s="382"/>
      <c r="E19" s="382"/>
      <c r="F19" s="382"/>
      <c r="G19" s="382"/>
      <c r="H19" s="382"/>
    </row>
    <row r="20" spans="1:11" ht="15.6" customHeight="1">
      <c r="A20" s="379"/>
      <c r="B20" s="379"/>
      <c r="C20" s="381"/>
      <c r="D20" s="382"/>
      <c r="E20" s="382"/>
      <c r="F20" s="382"/>
      <c r="G20" s="382"/>
      <c r="H20" s="382"/>
    </row>
    <row r="21" spans="1:11" ht="15">
      <c r="A21" s="1331"/>
      <c r="B21" s="1331"/>
      <c r="C21" s="376"/>
    </row>
    <row r="22" spans="1:11" ht="15.75">
      <c r="A22" s="1332"/>
      <c r="B22" s="1332"/>
      <c r="C22" s="376"/>
    </row>
    <row r="23" spans="1:11" ht="15">
      <c r="A23" s="377"/>
      <c r="B23" s="377"/>
      <c r="C23" s="378"/>
    </row>
  </sheetData>
  <mergeCells count="7">
    <mergeCell ref="A1:G1"/>
    <mergeCell ref="A21:B21"/>
    <mergeCell ref="A22:B22"/>
    <mergeCell ref="A17:K17"/>
    <mergeCell ref="A2:F2"/>
    <mergeCell ref="A3:F3"/>
    <mergeCell ref="A14:F14"/>
  </mergeCells>
  <pageMargins left="0.7" right="0.7" top="0.75" bottom="0.75" header="0.3" footer="0.3"/>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4"/>
  <sheetViews>
    <sheetView tabSelected="1" zoomScale="115" zoomScaleNormal="115" workbookViewId="0">
      <selection sqref="A1:M1"/>
    </sheetView>
  </sheetViews>
  <sheetFormatPr defaultColWidth="9.140625" defaultRowHeight="12.75"/>
  <cols>
    <col min="1" max="1" width="59.28515625" customWidth="1"/>
    <col min="2" max="2" width="13.140625" customWidth="1"/>
    <col min="3" max="3" width="48" customWidth="1"/>
  </cols>
  <sheetData>
    <row r="1" spans="1:10" ht="13.5" customHeight="1">
      <c r="A1" s="1328" t="s">
        <v>497</v>
      </c>
      <c r="B1" s="1328"/>
      <c r="C1" s="1328"/>
      <c r="D1" s="1079"/>
      <c r="E1" s="1079"/>
      <c r="F1" s="1079"/>
      <c r="G1" s="1079"/>
      <c r="H1" s="1079"/>
      <c r="I1" s="1079"/>
      <c r="J1" s="1079"/>
    </row>
    <row r="2" spans="1:10" ht="13.5" customHeight="1">
      <c r="A2" s="1337" t="s">
        <v>1</v>
      </c>
      <c r="B2" s="1337"/>
      <c r="C2" s="1337"/>
      <c r="D2" s="1080"/>
      <c r="E2" s="1080"/>
      <c r="F2" s="1080"/>
      <c r="G2" s="1080"/>
      <c r="H2" s="1080"/>
      <c r="I2" s="1080"/>
      <c r="J2" s="1080"/>
    </row>
    <row r="3" spans="1:10" ht="12.75" customHeight="1">
      <c r="A3" s="1338" t="s">
        <v>498</v>
      </c>
      <c r="B3" s="1337"/>
      <c r="C3" s="1337"/>
      <c r="D3" s="1080"/>
      <c r="E3" s="1080"/>
      <c r="F3" s="1080"/>
      <c r="G3" s="1080"/>
      <c r="H3" s="1080"/>
      <c r="I3" s="1080"/>
      <c r="J3" s="1080"/>
    </row>
    <row r="4" spans="1:10" ht="17.100000000000001" customHeight="1" thickBot="1"/>
    <row r="5" spans="1:10" ht="51.75" thickBot="1">
      <c r="A5" s="1132" t="s">
        <v>499</v>
      </c>
      <c r="B5" s="1133" t="s">
        <v>500</v>
      </c>
      <c r="C5" s="1134" t="s">
        <v>501</v>
      </c>
    </row>
    <row r="6" spans="1:10">
      <c r="A6" s="543"/>
      <c r="B6" s="1135"/>
      <c r="C6" s="543"/>
    </row>
    <row r="7" spans="1:10">
      <c r="A7" s="1136" t="s">
        <v>502</v>
      </c>
      <c r="B7" s="529">
        <v>0</v>
      </c>
      <c r="C7" s="91"/>
    </row>
    <row r="8" spans="1:10">
      <c r="A8" s="1136" t="s">
        <v>503</v>
      </c>
      <c r="B8" s="529">
        <v>0</v>
      </c>
      <c r="C8" s="91"/>
    </row>
    <row r="9" spans="1:10">
      <c r="A9" s="1136" t="s">
        <v>504</v>
      </c>
      <c r="B9" s="529">
        <v>0</v>
      </c>
      <c r="C9" s="91"/>
    </row>
    <row r="10" spans="1:10" ht="13.5" customHeight="1">
      <c r="A10" s="1136" t="s">
        <v>505</v>
      </c>
      <c r="B10" s="529">
        <v>0</v>
      </c>
      <c r="C10" s="91"/>
    </row>
    <row r="11" spans="1:10" ht="14.25" customHeight="1">
      <c r="A11" s="1136" t="s">
        <v>506</v>
      </c>
      <c r="B11" s="529">
        <v>0</v>
      </c>
      <c r="C11" s="91"/>
    </row>
    <row r="12" spans="1:10">
      <c r="A12" s="1136" t="s">
        <v>507</v>
      </c>
      <c r="B12" s="529">
        <f>105</f>
        <v>105</v>
      </c>
      <c r="C12" s="91"/>
    </row>
    <row r="13" spans="1:10" ht="38.25">
      <c r="A13" s="1136" t="s">
        <v>508</v>
      </c>
      <c r="B13" s="529">
        <v>35</v>
      </c>
      <c r="C13" s="91"/>
    </row>
    <row r="14" spans="1:10" ht="27" customHeight="1">
      <c r="A14" s="1136" t="s">
        <v>509</v>
      </c>
      <c r="B14" s="529">
        <v>0</v>
      </c>
      <c r="C14" s="91"/>
    </row>
  </sheetData>
  <mergeCells count="3">
    <mergeCell ref="A1:C1"/>
    <mergeCell ref="A2:C2"/>
    <mergeCell ref="A3:C3"/>
  </mergeCells>
  <pageMargins left="0.7" right="0.7" top="0.75" bottom="0.75" header="0.3" footer="0.3"/>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3"/>
  <sheetViews>
    <sheetView tabSelected="1" zoomScale="90" zoomScaleNormal="90" workbookViewId="0">
      <selection sqref="A1:M1"/>
    </sheetView>
  </sheetViews>
  <sheetFormatPr defaultColWidth="8.5703125" defaultRowHeight="12.75"/>
  <cols>
    <col min="1" max="1" width="38.140625" customWidth="1"/>
    <col min="2" max="2" width="14.42578125" customWidth="1"/>
    <col min="3" max="4" width="14.5703125" bestFit="1" customWidth="1"/>
    <col min="5" max="5" width="14.42578125" customWidth="1"/>
    <col min="6" max="6" width="14.140625" customWidth="1"/>
    <col min="7" max="7" width="14.28515625" customWidth="1"/>
    <col min="8" max="8" width="14.42578125" customWidth="1"/>
    <col min="9" max="9" width="14" customWidth="1"/>
    <col min="10" max="10" width="14.5703125" bestFit="1" customWidth="1"/>
    <col min="11" max="11" width="9.28515625" customWidth="1"/>
    <col min="12" max="13" width="8.85546875" customWidth="1"/>
    <col min="14" max="14" width="12.5703125" customWidth="1"/>
    <col min="15" max="15" width="10.5703125" bestFit="1" customWidth="1"/>
    <col min="16" max="16" width="9.85546875" bestFit="1" customWidth="1"/>
  </cols>
  <sheetData>
    <row r="1" spans="1:14" ht="15.75">
      <c r="A1" s="1219" t="s">
        <v>510</v>
      </c>
      <c r="B1" s="1219"/>
      <c r="C1" s="1219"/>
      <c r="D1" s="1219"/>
      <c r="E1" s="1219"/>
      <c r="F1" s="1219"/>
      <c r="G1" s="1219"/>
      <c r="H1" s="1219"/>
      <c r="I1" s="1219"/>
      <c r="J1" s="1219"/>
      <c r="K1" s="1219"/>
      <c r="L1" s="1219"/>
      <c r="M1" s="1219"/>
    </row>
    <row r="2" spans="1:14" ht="15.75">
      <c r="A2" s="1219" t="s">
        <v>1</v>
      </c>
      <c r="B2" s="1219"/>
      <c r="C2" s="1219"/>
      <c r="D2" s="1219"/>
      <c r="E2" s="1219"/>
      <c r="F2" s="1219"/>
      <c r="G2" s="1219"/>
      <c r="H2" s="1219"/>
      <c r="I2" s="1219"/>
      <c r="J2" s="1219"/>
      <c r="K2" s="1219"/>
      <c r="L2" s="1219"/>
      <c r="M2" s="1219"/>
    </row>
    <row r="3" spans="1:14" ht="15.75">
      <c r="A3" s="1339" t="s">
        <v>2</v>
      </c>
      <c r="B3" s="1340"/>
      <c r="C3" s="1340"/>
      <c r="D3" s="1340"/>
      <c r="E3" s="1340"/>
      <c r="F3" s="1340"/>
      <c r="G3" s="1340"/>
      <c r="H3" s="1340"/>
      <c r="I3" s="1340"/>
      <c r="J3" s="1340"/>
      <c r="K3" s="1340"/>
      <c r="L3" s="1340"/>
      <c r="M3" s="1341"/>
    </row>
    <row r="4" spans="1:14">
      <c r="A4" s="673"/>
      <c r="B4" s="1342" t="s">
        <v>511</v>
      </c>
      <c r="C4" s="1343"/>
      <c r="D4" s="1344"/>
      <c r="E4" s="1345" t="s">
        <v>512</v>
      </c>
      <c r="F4" s="1343"/>
      <c r="G4" s="1346"/>
      <c r="H4" s="1347" t="s">
        <v>513</v>
      </c>
      <c r="I4" s="1343"/>
      <c r="J4" s="1346"/>
      <c r="K4" s="1347" t="s">
        <v>6</v>
      </c>
      <c r="L4" s="1343"/>
      <c r="M4" s="1346"/>
    </row>
    <row r="5" spans="1:14" ht="13.5" thickBot="1">
      <c r="A5" s="858" t="s">
        <v>514</v>
      </c>
      <c r="B5" s="859" t="s">
        <v>8</v>
      </c>
      <c r="C5" s="860" t="s">
        <v>9</v>
      </c>
      <c r="D5" s="861" t="s">
        <v>10</v>
      </c>
      <c r="E5" s="862" t="s">
        <v>8</v>
      </c>
      <c r="F5" s="860" t="s">
        <v>9</v>
      </c>
      <c r="G5" s="863" t="s">
        <v>10</v>
      </c>
      <c r="H5" s="864" t="s">
        <v>8</v>
      </c>
      <c r="I5" s="860" t="s">
        <v>9</v>
      </c>
      <c r="J5" s="863" t="s">
        <v>10</v>
      </c>
      <c r="K5" s="859" t="s">
        <v>8</v>
      </c>
      <c r="L5" s="860" t="s">
        <v>9</v>
      </c>
      <c r="M5" s="863" t="s">
        <v>10</v>
      </c>
    </row>
    <row r="6" spans="1:14">
      <c r="A6" s="865" t="s">
        <v>515</v>
      </c>
      <c r="B6" s="866">
        <v>6224240</v>
      </c>
      <c r="C6" s="867">
        <v>1556060</v>
      </c>
      <c r="D6" s="868">
        <v>7780300</v>
      </c>
      <c r="E6" s="869">
        <v>357165.73599999998</v>
      </c>
      <c r="F6" s="867">
        <v>89291.433999999994</v>
      </c>
      <c r="G6" s="870">
        <f>E6+F6</f>
        <v>446457.17</v>
      </c>
      <c r="H6" s="866">
        <v>1048017.952</v>
      </c>
      <c r="I6" s="867">
        <v>262004.48800000001</v>
      </c>
      <c r="J6" s="870">
        <f>H6+I6</f>
        <v>1310022.44</v>
      </c>
      <c r="K6" s="871">
        <f>H6/B6</f>
        <v>0.16837685436294231</v>
      </c>
      <c r="L6" s="872">
        <f>I6/C6</f>
        <v>0.16837685436294231</v>
      </c>
      <c r="M6" s="873">
        <f>J6/D6</f>
        <v>0.16837685436294231</v>
      </c>
      <c r="N6" s="269"/>
    </row>
    <row r="7" spans="1:14">
      <c r="A7" s="874" t="s">
        <v>516</v>
      </c>
      <c r="B7" s="667">
        <v>675280</v>
      </c>
      <c r="C7" s="643">
        <v>168820</v>
      </c>
      <c r="D7" s="670">
        <v>844100</v>
      </c>
      <c r="E7" s="661">
        <v>67745.808000000005</v>
      </c>
      <c r="F7" s="643">
        <v>16936.452000000001</v>
      </c>
      <c r="G7" s="662">
        <f t="shared" ref="G7:G15" si="0">E7+F7</f>
        <v>84682.260000000009</v>
      </c>
      <c r="H7" s="667">
        <v>166382.80800000002</v>
      </c>
      <c r="I7" s="643">
        <v>41595.702000000005</v>
      </c>
      <c r="J7" s="662">
        <f t="shared" ref="J7:J9" si="1">H7+I7</f>
        <v>207978.51</v>
      </c>
      <c r="K7" s="742">
        <f t="shared" ref="K7:M9" si="2">H7/B7</f>
        <v>0.24639084231726102</v>
      </c>
      <c r="L7" s="644">
        <f t="shared" si="2"/>
        <v>0.24639084231726102</v>
      </c>
      <c r="M7" s="875">
        <f t="shared" si="2"/>
        <v>0.24639084231726099</v>
      </c>
      <c r="N7" s="1094"/>
    </row>
    <row r="8" spans="1:14">
      <c r="A8" s="874" t="s">
        <v>517</v>
      </c>
      <c r="B8" s="667">
        <v>1180720</v>
      </c>
      <c r="C8" s="643">
        <v>295180</v>
      </c>
      <c r="D8" s="670">
        <v>1475900</v>
      </c>
      <c r="E8" s="661">
        <v>105552.97599999998</v>
      </c>
      <c r="F8" s="643">
        <v>26388.243999999995</v>
      </c>
      <c r="G8" s="662">
        <f t="shared" si="0"/>
        <v>131941.21999999997</v>
      </c>
      <c r="H8" s="667">
        <v>257350.856</v>
      </c>
      <c r="I8" s="643">
        <v>64337.714</v>
      </c>
      <c r="J8" s="662">
        <f t="shared" si="1"/>
        <v>321688.57</v>
      </c>
      <c r="K8" s="742">
        <f t="shared" si="2"/>
        <v>0.2179609526390677</v>
      </c>
      <c r="L8" s="644">
        <f t="shared" si="2"/>
        <v>0.2179609526390677</v>
      </c>
      <c r="M8" s="875">
        <f t="shared" si="2"/>
        <v>0.2179609526390677</v>
      </c>
      <c r="N8" s="1094"/>
    </row>
    <row r="9" spans="1:14">
      <c r="A9" s="876" t="s">
        <v>518</v>
      </c>
      <c r="B9" s="667">
        <v>872480</v>
      </c>
      <c r="C9" s="643">
        <v>218120</v>
      </c>
      <c r="D9" s="670">
        <v>1090600</v>
      </c>
      <c r="E9" s="661">
        <v>215393.31200000001</v>
      </c>
      <c r="F9" s="643">
        <v>53848.328000000001</v>
      </c>
      <c r="G9" s="662">
        <f t="shared" si="0"/>
        <v>269241.64</v>
      </c>
      <c r="H9" s="667">
        <v>506708.12799999997</v>
      </c>
      <c r="I9" s="643">
        <v>126677.03199999999</v>
      </c>
      <c r="J9" s="662">
        <f t="shared" si="1"/>
        <v>633385.15999999992</v>
      </c>
      <c r="K9" s="742">
        <f t="shared" si="2"/>
        <v>0.58076761415734457</v>
      </c>
      <c r="L9" s="644">
        <f t="shared" si="2"/>
        <v>0.58076761415734457</v>
      </c>
      <c r="M9" s="875">
        <f t="shared" si="2"/>
        <v>0.58076761415734446</v>
      </c>
      <c r="N9" s="269"/>
    </row>
    <row r="10" spans="1:14">
      <c r="A10" s="874" t="s">
        <v>519</v>
      </c>
      <c r="B10" s="667">
        <v>420000</v>
      </c>
      <c r="C10" s="643">
        <v>105000</v>
      </c>
      <c r="D10" s="670">
        <v>525000</v>
      </c>
      <c r="E10" s="661">
        <v>31705.223999999998</v>
      </c>
      <c r="F10" s="643">
        <v>7926.3059999999996</v>
      </c>
      <c r="G10" s="662">
        <f>E10+F10</f>
        <v>39631.53</v>
      </c>
      <c r="H10" s="667">
        <v>86805.928</v>
      </c>
      <c r="I10" s="643">
        <v>21701.482</v>
      </c>
      <c r="J10" s="662">
        <f t="shared" ref="J10:J15" si="3">H10+I10</f>
        <v>108507.41</v>
      </c>
      <c r="K10" s="742">
        <f t="shared" ref="K10:M10" si="4">H10/B10</f>
        <v>0.20668078095238096</v>
      </c>
      <c r="L10" s="644">
        <f t="shared" si="4"/>
        <v>0.20668078095238096</v>
      </c>
      <c r="M10" s="875">
        <f t="shared" si="4"/>
        <v>0.20668078095238096</v>
      </c>
      <c r="N10" s="269"/>
    </row>
    <row r="11" spans="1:14">
      <c r="A11" s="874" t="s">
        <v>520</v>
      </c>
      <c r="B11" s="667">
        <v>0</v>
      </c>
      <c r="C11" s="643">
        <v>0</v>
      </c>
      <c r="D11" s="670">
        <v>0</v>
      </c>
      <c r="E11" s="661">
        <v>1200</v>
      </c>
      <c r="F11" s="643">
        <v>300</v>
      </c>
      <c r="G11" s="662">
        <f>E11+F11</f>
        <v>1500</v>
      </c>
      <c r="H11" s="667">
        <v>11200</v>
      </c>
      <c r="I11" s="643">
        <v>2800</v>
      </c>
      <c r="J11" s="662">
        <f t="shared" ref="J11" si="5">H11+I11</f>
        <v>14000</v>
      </c>
      <c r="K11" s="742">
        <v>0</v>
      </c>
      <c r="L11" s="644">
        <v>0</v>
      </c>
      <c r="M11" s="875">
        <v>0</v>
      </c>
      <c r="N11" s="269"/>
    </row>
    <row r="12" spans="1:14">
      <c r="A12" s="874" t="s">
        <v>521</v>
      </c>
      <c r="B12" s="667">
        <v>160000</v>
      </c>
      <c r="C12" s="643">
        <v>40000</v>
      </c>
      <c r="D12" s="670">
        <v>200000</v>
      </c>
      <c r="E12" s="661">
        <v>8000</v>
      </c>
      <c r="F12" s="643">
        <v>2000</v>
      </c>
      <c r="G12" s="662">
        <f t="shared" si="0"/>
        <v>10000</v>
      </c>
      <c r="H12" s="667">
        <v>18367.28</v>
      </c>
      <c r="I12" s="643">
        <v>4591.82</v>
      </c>
      <c r="J12" s="662">
        <f t="shared" si="3"/>
        <v>22959.1</v>
      </c>
      <c r="K12" s="742">
        <f>H12/B12</f>
        <v>0.11479549999999999</v>
      </c>
      <c r="L12" s="644">
        <f>I12/C12</f>
        <v>0.11479549999999999</v>
      </c>
      <c r="M12" s="875">
        <f>J12/D12</f>
        <v>0.11479549999999999</v>
      </c>
      <c r="N12" s="269"/>
    </row>
    <row r="13" spans="1:14">
      <c r="A13" s="874" t="s">
        <v>45</v>
      </c>
      <c r="B13" s="667">
        <v>295520</v>
      </c>
      <c r="C13" s="643">
        <v>73880</v>
      </c>
      <c r="D13" s="670">
        <v>369400</v>
      </c>
      <c r="E13" s="661">
        <v>30413.879999999997</v>
      </c>
      <c r="F13" s="643">
        <v>7603.4699999999993</v>
      </c>
      <c r="G13" s="662">
        <f t="shared" si="0"/>
        <v>38017.35</v>
      </c>
      <c r="H13" s="667">
        <v>64670.167999999998</v>
      </c>
      <c r="I13" s="643">
        <v>16167.541999999999</v>
      </c>
      <c r="J13" s="662">
        <f>H13+I13</f>
        <v>80837.709999999992</v>
      </c>
      <c r="K13" s="742">
        <f>H13/B13</f>
        <v>0.21883516513264753</v>
      </c>
      <c r="L13" s="644">
        <f t="shared" ref="K13:M15" si="6">I13/C13</f>
        <v>0.21883516513264753</v>
      </c>
      <c r="M13" s="875">
        <f t="shared" si="6"/>
        <v>0.2188351651326475</v>
      </c>
      <c r="N13" s="269"/>
    </row>
    <row r="14" spans="1:14">
      <c r="A14" s="874" t="s">
        <v>46</v>
      </c>
      <c r="B14" s="667">
        <v>1045440</v>
      </c>
      <c r="C14" s="643">
        <v>261360</v>
      </c>
      <c r="D14" s="670">
        <v>1306800</v>
      </c>
      <c r="E14" s="661">
        <v>102614.97600000001</v>
      </c>
      <c r="F14" s="643">
        <v>25653.744000000002</v>
      </c>
      <c r="G14" s="662">
        <f t="shared" si="0"/>
        <v>128268.72000000002</v>
      </c>
      <c r="H14" s="667">
        <v>187553.47199999998</v>
      </c>
      <c r="I14" s="643">
        <v>46888.367999999995</v>
      </c>
      <c r="J14" s="662">
        <f t="shared" si="3"/>
        <v>234441.83999999997</v>
      </c>
      <c r="K14" s="742">
        <f t="shared" si="6"/>
        <v>0.17940146923783284</v>
      </c>
      <c r="L14" s="644">
        <f t="shared" si="6"/>
        <v>0.17940146923783284</v>
      </c>
      <c r="M14" s="875">
        <f t="shared" si="6"/>
        <v>0.17940146923783284</v>
      </c>
      <c r="N14" s="269"/>
    </row>
    <row r="15" spans="1:14">
      <c r="A15" s="874" t="s">
        <v>47</v>
      </c>
      <c r="B15" s="667">
        <v>134320</v>
      </c>
      <c r="C15" s="643">
        <v>33580</v>
      </c>
      <c r="D15" s="670">
        <v>167900</v>
      </c>
      <c r="E15" s="661">
        <v>18017.808000000001</v>
      </c>
      <c r="F15" s="643">
        <v>4504.4520000000002</v>
      </c>
      <c r="G15" s="662">
        <f t="shared" si="0"/>
        <v>22522.260000000002</v>
      </c>
      <c r="H15" s="667">
        <v>35643.896000000001</v>
      </c>
      <c r="I15" s="643">
        <v>8910.9740000000002</v>
      </c>
      <c r="J15" s="662">
        <f t="shared" si="3"/>
        <v>44554.87</v>
      </c>
      <c r="K15" s="742">
        <f t="shared" si="6"/>
        <v>0.2653655151876117</v>
      </c>
      <c r="L15" s="644">
        <f t="shared" si="6"/>
        <v>0.2653655151876117</v>
      </c>
      <c r="M15" s="875">
        <f t="shared" si="6"/>
        <v>0.2653655151876117</v>
      </c>
      <c r="N15" s="269"/>
    </row>
    <row r="16" spans="1:14">
      <c r="A16" s="876"/>
      <c r="B16" s="667"/>
      <c r="C16" s="643"/>
      <c r="D16" s="670"/>
      <c r="E16" s="661"/>
      <c r="F16" s="643"/>
      <c r="G16" s="662"/>
      <c r="H16" s="667"/>
      <c r="I16" s="643"/>
      <c r="J16" s="662"/>
      <c r="K16" s="743"/>
      <c r="L16" s="645"/>
      <c r="M16" s="877"/>
      <c r="N16" s="269"/>
    </row>
    <row r="17" spans="1:16">
      <c r="A17" s="878" t="s">
        <v>522</v>
      </c>
      <c r="B17" s="668">
        <v>11008000</v>
      </c>
      <c r="C17" s="646">
        <v>2752000</v>
      </c>
      <c r="D17" s="671">
        <v>13760000</v>
      </c>
      <c r="E17" s="663">
        <f>SUM(E6:E9,E10:E15)</f>
        <v>937809.72000000009</v>
      </c>
      <c r="F17" s="646">
        <f>SUM(F6:F9,F10:F15)</f>
        <v>234452.43000000002</v>
      </c>
      <c r="G17" s="664">
        <f t="shared" ref="G17" si="7">SUM(E17:F17)</f>
        <v>1172262.1500000001</v>
      </c>
      <c r="H17" s="668">
        <f>SUM(H6:H9,H10:H15)</f>
        <v>2382700.4880000004</v>
      </c>
      <c r="I17" s="646">
        <f>SUM(I6:I9,I10:I15)</f>
        <v>595675.12200000009</v>
      </c>
      <c r="J17" s="664">
        <f t="shared" ref="J17" si="8">SUM(H17:I17)</f>
        <v>2978375.6100000003</v>
      </c>
      <c r="K17" s="744">
        <f>H17/B17</f>
        <v>0.21645171584302328</v>
      </c>
      <c r="L17" s="647">
        <f>I17/C17</f>
        <v>0.21645171584302328</v>
      </c>
      <c r="M17" s="879">
        <f>J17/D17</f>
        <v>0.21645171584302328</v>
      </c>
      <c r="N17" s="269"/>
    </row>
    <row r="18" spans="1:16">
      <c r="A18" s="876"/>
      <c r="B18" s="667"/>
      <c r="C18" s="643"/>
      <c r="D18" s="670"/>
      <c r="E18" s="661"/>
      <c r="F18" s="643"/>
      <c r="G18" s="662"/>
      <c r="H18" s="667"/>
      <c r="I18" s="643"/>
      <c r="J18" s="662"/>
      <c r="K18" s="743"/>
      <c r="L18" s="645"/>
      <c r="M18" s="877"/>
      <c r="N18" s="269"/>
    </row>
    <row r="19" spans="1:16">
      <c r="A19" s="874" t="s">
        <v>523</v>
      </c>
      <c r="B19" s="667">
        <v>550151200</v>
      </c>
      <c r="C19" s="643">
        <v>137537800</v>
      </c>
      <c r="D19" s="670">
        <v>687689000</v>
      </c>
      <c r="E19" s="735">
        <v>57779509</v>
      </c>
      <c r="F19" s="736">
        <v>22353543</v>
      </c>
      <c r="G19" s="662">
        <f t="shared" ref="G19" si="9">E19+F19</f>
        <v>80133052</v>
      </c>
      <c r="H19" s="737">
        <v>165143967</v>
      </c>
      <c r="I19" s="736">
        <v>76484234</v>
      </c>
      <c r="J19" s="662">
        <f t="shared" ref="J19" si="10">H19+I19</f>
        <v>241628201</v>
      </c>
      <c r="K19" s="742">
        <f>H19/B19</f>
        <v>0.30017923618088993</v>
      </c>
      <c r="L19" s="644">
        <f>I19/C19</f>
        <v>0.55609609867251042</v>
      </c>
      <c r="M19" s="875">
        <f>J19/D19</f>
        <v>0.35136260867921398</v>
      </c>
      <c r="N19" s="269"/>
    </row>
    <row r="20" spans="1:16">
      <c r="A20" s="876"/>
      <c r="B20" s="667"/>
      <c r="C20" s="643"/>
      <c r="D20" s="670"/>
      <c r="E20" s="661"/>
      <c r="F20" s="643"/>
      <c r="G20" s="662"/>
      <c r="H20" s="667"/>
      <c r="I20" s="643"/>
      <c r="J20" s="662"/>
      <c r="K20" s="743"/>
      <c r="L20" s="645"/>
      <c r="M20" s="877"/>
      <c r="N20" s="269"/>
    </row>
    <row r="21" spans="1:16" s="8" customFormat="1" ht="27.75" customHeight="1" thickBot="1">
      <c r="A21" s="880" t="s">
        <v>524</v>
      </c>
      <c r="B21" s="881">
        <v>561159200</v>
      </c>
      <c r="C21" s="882">
        <v>140289800</v>
      </c>
      <c r="D21" s="883">
        <v>701449000</v>
      </c>
      <c r="E21" s="884">
        <f t="shared" ref="E21:J21" si="11">SUM(E17,E19)</f>
        <v>58717318.719999999</v>
      </c>
      <c r="F21" s="882">
        <f t="shared" si="11"/>
        <v>22587995.43</v>
      </c>
      <c r="G21" s="885">
        <f t="shared" si="11"/>
        <v>81305314.150000006</v>
      </c>
      <c r="H21" s="881">
        <f t="shared" si="11"/>
        <v>167526667.48800001</v>
      </c>
      <c r="I21" s="882">
        <f t="shared" si="11"/>
        <v>77079909.121999994</v>
      </c>
      <c r="J21" s="885">
        <f t="shared" si="11"/>
        <v>244606576.61000001</v>
      </c>
      <c r="K21" s="886">
        <f>H21/B21</f>
        <v>0.29853679221155066</v>
      </c>
      <c r="L21" s="887">
        <f>I21/C21</f>
        <v>0.54943345219680972</v>
      </c>
      <c r="M21" s="888">
        <f>J21/D21</f>
        <v>0.34871612420860248</v>
      </c>
      <c r="N21" s="269"/>
    </row>
    <row r="22" spans="1:16" s="270" customFormat="1" ht="11.25">
      <c r="A22" s="895"/>
      <c r="B22" s="896"/>
      <c r="C22" s="897"/>
      <c r="D22" s="898"/>
      <c r="E22" s="899"/>
      <c r="F22" s="897"/>
      <c r="G22" s="900"/>
      <c r="H22" s="896"/>
      <c r="I22" s="897"/>
      <c r="J22" s="900"/>
      <c r="K22" s="896"/>
      <c r="L22" s="897"/>
      <c r="M22" s="901"/>
    </row>
    <row r="23" spans="1:16" s="270" customFormat="1">
      <c r="A23" s="902" t="s">
        <v>525</v>
      </c>
      <c r="B23" s="669"/>
      <c r="C23" s="271"/>
      <c r="D23" s="672"/>
      <c r="E23" s="665"/>
      <c r="F23" s="271"/>
      <c r="G23" s="666"/>
      <c r="H23" s="669"/>
      <c r="I23" s="271"/>
      <c r="J23" s="666"/>
      <c r="K23" s="669"/>
      <c r="L23" s="271"/>
      <c r="M23" s="903"/>
    </row>
    <row r="24" spans="1:16" s="270" customFormat="1" ht="12.75" customHeight="1">
      <c r="A24" s="904" t="s">
        <v>526</v>
      </c>
      <c r="B24" s="675" t="s">
        <v>527</v>
      </c>
      <c r="C24" s="272"/>
      <c r="D24" s="676"/>
      <c r="E24" s="733">
        <v>2146096</v>
      </c>
      <c r="F24" s="351"/>
      <c r="G24" s="1174">
        <v>2146096</v>
      </c>
      <c r="H24" s="734">
        <v>6867906</v>
      </c>
      <c r="I24" s="273"/>
      <c r="J24" s="1174">
        <v>6867906</v>
      </c>
      <c r="K24" s="745"/>
      <c r="L24" s="272"/>
      <c r="M24" s="905"/>
      <c r="O24" s="274"/>
    </row>
    <row r="25" spans="1:16" s="270" customFormat="1">
      <c r="A25" s="902" t="s">
        <v>528</v>
      </c>
      <c r="B25" s="675"/>
      <c r="C25" s="272"/>
      <c r="D25" s="676"/>
      <c r="E25" s="733">
        <v>7648111</v>
      </c>
      <c r="F25" s="681">
        <v>1908134</v>
      </c>
      <c r="G25" s="1174">
        <v>9556245</v>
      </c>
      <c r="H25" s="734">
        <v>22269177</v>
      </c>
      <c r="I25" s="681">
        <v>7193905</v>
      </c>
      <c r="J25" s="1174">
        <v>29463082</v>
      </c>
      <c r="K25" s="745"/>
      <c r="L25" s="272"/>
      <c r="M25" s="905"/>
      <c r="O25" s="274"/>
      <c r="P25" s="274"/>
    </row>
    <row r="26" spans="1:16" s="270" customFormat="1">
      <c r="A26" s="902" t="s">
        <v>529</v>
      </c>
      <c r="B26" s="675"/>
      <c r="C26" s="272"/>
      <c r="D26" s="676"/>
      <c r="E26" s="985">
        <v>-168805</v>
      </c>
      <c r="F26" s="351"/>
      <c r="G26" s="1174">
        <v>-168805</v>
      </c>
      <c r="H26" s="986">
        <v>-488852</v>
      </c>
      <c r="I26" s="273"/>
      <c r="J26" s="1174">
        <v>-488852</v>
      </c>
      <c r="K26" s="745"/>
      <c r="L26" s="275"/>
      <c r="M26" s="905"/>
      <c r="O26" s="274"/>
    </row>
    <row r="27" spans="1:16" s="270" customFormat="1" ht="15.75" customHeight="1">
      <c r="A27" s="906" t="s">
        <v>530</v>
      </c>
      <c r="B27" s="675"/>
      <c r="C27" s="272"/>
      <c r="D27" s="676"/>
      <c r="E27" s="727"/>
      <c r="F27" s="351"/>
      <c r="G27" s="728"/>
      <c r="H27" s="729"/>
      <c r="I27" s="351"/>
      <c r="J27" s="728"/>
      <c r="K27" s="745"/>
      <c r="L27" s="272"/>
      <c r="M27" s="905"/>
      <c r="O27" s="274"/>
    </row>
    <row r="28" spans="1:16" s="270" customFormat="1">
      <c r="A28" s="907" t="s">
        <v>531</v>
      </c>
      <c r="B28" s="675"/>
      <c r="C28" s="272"/>
      <c r="D28" s="676"/>
      <c r="E28" s="727"/>
      <c r="F28" s="351"/>
      <c r="G28" s="728"/>
      <c r="H28" s="729"/>
      <c r="I28" s="351"/>
      <c r="J28" s="728"/>
      <c r="K28" s="745"/>
      <c r="L28" s="272"/>
      <c r="M28" s="905"/>
      <c r="O28" s="274"/>
    </row>
    <row r="29" spans="1:16" s="270" customFormat="1" ht="13.5" thickBot="1">
      <c r="A29" s="908" t="s">
        <v>532</v>
      </c>
      <c r="B29" s="909"/>
      <c r="C29" s="910"/>
      <c r="D29" s="911"/>
      <c r="E29" s="912">
        <f t="shared" ref="E29:J29" si="12">SUM(E24:E28)</f>
        <v>9625402</v>
      </c>
      <c r="F29" s="913">
        <f t="shared" si="12"/>
        <v>1908134</v>
      </c>
      <c r="G29" s="914">
        <f t="shared" si="12"/>
        <v>11533536</v>
      </c>
      <c r="H29" s="915">
        <f>SUM(H24:H28)</f>
        <v>28648231</v>
      </c>
      <c r="I29" s="913">
        <f t="shared" si="12"/>
        <v>7193905</v>
      </c>
      <c r="J29" s="914">
        <f t="shared" si="12"/>
        <v>35842136</v>
      </c>
      <c r="K29" s="916"/>
      <c r="L29" s="910"/>
      <c r="M29" s="917"/>
      <c r="O29" s="274"/>
    </row>
    <row r="30" spans="1:16" s="270" customFormat="1">
      <c r="A30" s="889"/>
      <c r="B30" s="890"/>
      <c r="C30" s="891"/>
      <c r="D30" s="892"/>
      <c r="E30" s="893"/>
      <c r="F30" s="891"/>
      <c r="G30" s="894"/>
      <c r="H30" s="890"/>
      <c r="I30" s="891"/>
      <c r="J30" s="894"/>
      <c r="K30" s="890"/>
      <c r="L30" s="891"/>
      <c r="M30" s="894"/>
    </row>
    <row r="31" spans="1:16" s="270" customFormat="1" ht="12.75" customHeight="1">
      <c r="A31" s="674" t="s">
        <v>50</v>
      </c>
      <c r="B31" s="730">
        <f>D31*0.8</f>
        <v>885631.20000000007</v>
      </c>
      <c r="C31" s="731">
        <f>D31*0.2</f>
        <v>221407.80000000002</v>
      </c>
      <c r="D31" s="732">
        <v>1107039</v>
      </c>
      <c r="E31" s="738"/>
      <c r="F31" s="739"/>
      <c r="G31" s="740"/>
      <c r="H31" s="741"/>
      <c r="I31" s="739"/>
      <c r="J31" s="740"/>
      <c r="K31" s="746"/>
      <c r="L31" s="677"/>
      <c r="M31" s="678"/>
      <c r="N31" s="276"/>
      <c r="O31" s="274"/>
    </row>
    <row r="33" spans="1:13" ht="12" customHeight="1">
      <c r="A33" s="1349" t="s">
        <v>533</v>
      </c>
      <c r="B33" s="1349"/>
      <c r="C33" s="1349"/>
      <c r="D33" s="1349"/>
      <c r="E33" s="1349"/>
      <c r="F33" s="1349"/>
      <c r="G33" s="1349"/>
      <c r="H33" s="1349"/>
      <c r="I33" s="1349"/>
      <c r="J33" s="1349"/>
      <c r="K33" s="1349"/>
      <c r="L33" s="1349"/>
      <c r="M33" s="1349"/>
    </row>
    <row r="34" spans="1:13" ht="12.6" customHeight="1">
      <c r="A34" s="1182" t="s">
        <v>534</v>
      </c>
      <c r="B34" s="1182"/>
      <c r="C34" s="1182"/>
      <c r="D34" s="1182"/>
      <c r="E34" s="1182"/>
      <c r="F34" s="1182"/>
      <c r="G34" s="1182"/>
      <c r="H34" s="1182"/>
      <c r="I34" s="1182"/>
      <c r="J34" s="1182"/>
      <c r="K34" s="1182"/>
      <c r="L34" s="1182"/>
      <c r="M34" s="1182"/>
    </row>
    <row r="35" spans="1:13">
      <c r="A35" s="1350" t="s">
        <v>535</v>
      </c>
      <c r="B35" s="1350"/>
      <c r="C35" s="1350"/>
      <c r="D35" s="1350"/>
      <c r="E35" s="1350"/>
      <c r="F35" s="1350"/>
      <c r="G35" s="1350"/>
      <c r="H35" s="1350"/>
      <c r="I35" s="1350"/>
      <c r="J35" s="1350"/>
      <c r="K35" s="1350"/>
      <c r="L35" s="1350"/>
      <c r="M35" s="1350"/>
    </row>
    <row r="36" spans="1:13" ht="12.6" customHeight="1">
      <c r="A36" s="1182" t="s">
        <v>536</v>
      </c>
      <c r="B36" s="1182"/>
      <c r="C36" s="1182"/>
      <c r="D36" s="1182"/>
      <c r="E36" s="1182"/>
      <c r="F36" s="1182"/>
      <c r="G36" s="1182"/>
      <c r="H36" s="1182"/>
      <c r="I36" s="1182"/>
      <c r="J36" s="1182"/>
      <c r="K36" s="1182"/>
      <c r="L36" s="1182"/>
      <c r="M36" s="1182"/>
    </row>
    <row r="37" spans="1:13" ht="12.6" customHeight="1">
      <c r="A37" s="1348" t="s">
        <v>537</v>
      </c>
      <c r="B37" s="1348"/>
      <c r="C37" s="1348"/>
      <c r="D37" s="1348"/>
      <c r="E37" s="1348"/>
      <c r="F37" s="1348"/>
      <c r="G37" s="1348"/>
      <c r="H37" s="1348"/>
      <c r="I37" s="1348"/>
      <c r="J37" s="1348"/>
      <c r="K37" s="1348"/>
      <c r="L37" s="1348"/>
      <c r="M37" s="1348"/>
    </row>
    <row r="38" spans="1:13" ht="12.6" customHeight="1">
      <c r="A38" s="1183" t="s">
        <v>538</v>
      </c>
      <c r="B38" s="1183"/>
      <c r="C38" s="1183"/>
      <c r="D38" s="1183"/>
      <c r="E38" s="1183"/>
      <c r="F38" s="1183"/>
      <c r="G38" s="1183"/>
      <c r="H38" s="1183"/>
      <c r="I38" s="1183"/>
      <c r="J38" s="1183"/>
      <c r="K38" s="1183"/>
      <c r="L38" s="1183"/>
      <c r="M38" s="1183"/>
    </row>
    <row r="39" spans="1:13">
      <c r="A39" s="1348" t="s">
        <v>539</v>
      </c>
      <c r="B39" s="1348"/>
      <c r="C39" s="1348"/>
      <c r="D39" s="1348"/>
      <c r="E39" s="1348"/>
      <c r="F39" s="1348"/>
      <c r="G39" s="1348"/>
      <c r="H39" s="1348"/>
      <c r="I39" s="1348"/>
      <c r="J39" s="1348"/>
      <c r="K39" s="1348"/>
      <c r="L39" s="1348"/>
      <c r="M39" s="1348"/>
    </row>
    <row r="40" spans="1:13">
      <c r="A40" s="544"/>
      <c r="C40" s="358"/>
      <c r="D40" s="358"/>
      <c r="E40" s="358"/>
      <c r="F40" s="358"/>
      <c r="G40" s="358"/>
      <c r="H40" s="358"/>
      <c r="L40" s="544"/>
    </row>
    <row r="41" spans="1:13">
      <c r="A41" s="544" t="s">
        <v>540</v>
      </c>
    </row>
    <row r="42" spans="1:13" hidden="1"/>
    <row r="43" spans="1:13">
      <c r="B43" s="277"/>
      <c r="C43" s="277"/>
    </row>
  </sheetData>
  <mergeCells count="14">
    <mergeCell ref="A39:M39"/>
    <mergeCell ref="A37:M37"/>
    <mergeCell ref="A33:M33"/>
    <mergeCell ref="A36:M36"/>
    <mergeCell ref="A35:M35"/>
    <mergeCell ref="A34:M34"/>
    <mergeCell ref="A38:M38"/>
    <mergeCell ref="A1:M1"/>
    <mergeCell ref="A2:M2"/>
    <mergeCell ref="A3:M3"/>
    <mergeCell ref="B4:D4"/>
    <mergeCell ref="E4:G4"/>
    <mergeCell ref="H4:J4"/>
    <mergeCell ref="K4:M4"/>
  </mergeCells>
  <printOptions horizontalCentered="1" verticalCentered="1"/>
  <pageMargins left="0.25" right="0.25" top="0.5" bottom="0.5" header="0.5" footer="0.5"/>
  <pageSetup scale="70" orientation="landscape" r:id="rId1"/>
  <customProperties>
    <customPr name="_pios_id" r:id="rId2"/>
  </customProperties>
  <ignoredErrors>
    <ignoredError sqref="G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C31"/>
  <sheetViews>
    <sheetView tabSelected="1" zoomScale="90" zoomScaleNormal="90" workbookViewId="0">
      <selection sqref="A1:M1"/>
    </sheetView>
  </sheetViews>
  <sheetFormatPr defaultColWidth="9.42578125" defaultRowHeight="12.75"/>
  <cols>
    <col min="1" max="1" width="14.42578125" customWidth="1"/>
    <col min="2" max="3" width="7.140625" customWidth="1"/>
    <col min="4" max="4" width="15.42578125" customWidth="1"/>
    <col min="5" max="5" width="12.5703125" customWidth="1"/>
    <col min="6" max="8" width="8.5703125" customWidth="1"/>
    <col min="9" max="9" width="12.5703125" customWidth="1"/>
    <col min="10" max="10" width="13.5703125" style="4" customWidth="1"/>
    <col min="11" max="12" width="13.5703125" customWidth="1"/>
    <col min="13" max="13" width="19.140625" customWidth="1"/>
    <col min="14" max="14" width="13.5703125" customWidth="1"/>
    <col min="15" max="15" width="18.5703125" customWidth="1"/>
    <col min="16" max="16" width="10.85546875" customWidth="1"/>
    <col min="17" max="17" width="10.5703125" customWidth="1"/>
    <col min="18" max="18" width="16" customWidth="1"/>
    <col min="19" max="19" width="9.5703125" customWidth="1"/>
    <col min="20" max="20" width="15.5703125" customWidth="1"/>
    <col min="21" max="21" width="9.5703125" customWidth="1"/>
    <col min="22" max="22" width="11" bestFit="1" customWidth="1"/>
    <col min="23" max="23" width="15.5703125" customWidth="1"/>
    <col min="24" max="24" width="13.5703125" customWidth="1"/>
    <col min="25" max="25" width="14.5703125" customWidth="1"/>
    <col min="26" max="26" width="13.42578125" customWidth="1"/>
    <col min="27" max="28" width="9.140625"/>
  </cols>
  <sheetData>
    <row r="1" spans="1:29" ht="15.75">
      <c r="A1" s="1367" t="s">
        <v>541</v>
      </c>
      <c r="B1" s="1367"/>
      <c r="C1" s="1367"/>
      <c r="D1" s="1367"/>
      <c r="E1" s="1367"/>
      <c r="F1" s="1367"/>
      <c r="G1" s="1367"/>
      <c r="H1" s="1367"/>
      <c r="I1" s="1367"/>
      <c r="J1" s="1367"/>
      <c r="K1" s="1367"/>
      <c r="L1" s="1367"/>
      <c r="M1" s="1367"/>
      <c r="N1" s="1367"/>
      <c r="O1" s="1367"/>
      <c r="P1" s="1367"/>
      <c r="Q1" s="1367"/>
      <c r="R1" s="1367"/>
      <c r="S1" s="1367"/>
      <c r="T1" s="1367"/>
      <c r="U1" s="1367"/>
      <c r="V1" s="1367"/>
      <c r="W1" s="1367"/>
      <c r="X1" s="1367"/>
      <c r="Y1" s="1367"/>
      <c r="Z1" s="1367"/>
      <c r="AA1" s="1367"/>
      <c r="AB1" s="1367"/>
      <c r="AC1" s="1367"/>
    </row>
    <row r="2" spans="1:29" ht="15.75">
      <c r="A2" s="1368" t="s">
        <v>1</v>
      </c>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c r="AC2" s="1368"/>
    </row>
    <row r="3" spans="1:29" ht="16.5" thickBot="1">
      <c r="A3" s="1395" t="s">
        <v>2</v>
      </c>
      <c r="B3" s="1395"/>
      <c r="C3" s="1395"/>
      <c r="D3" s="1395"/>
      <c r="E3" s="1395"/>
      <c r="F3" s="1395"/>
      <c r="G3" s="1395"/>
      <c r="H3" s="1395"/>
      <c r="I3" s="1395"/>
      <c r="J3" s="1395"/>
      <c r="K3" s="1395"/>
      <c r="L3" s="1395"/>
      <c r="M3" s="1395"/>
      <c r="N3" s="1395"/>
      <c r="O3" s="1395"/>
      <c r="P3" s="1395"/>
      <c r="Q3" s="1395"/>
      <c r="R3" s="1395"/>
      <c r="S3" s="1395"/>
      <c r="T3" s="1395"/>
      <c r="U3" s="1395"/>
      <c r="V3" s="1395"/>
      <c r="W3" s="1395"/>
      <c r="X3" s="1395"/>
      <c r="Y3" s="1395"/>
      <c r="Z3" s="1395"/>
      <c r="AA3" s="1395"/>
      <c r="AB3" s="1395"/>
      <c r="AC3" s="1395"/>
    </row>
    <row r="4" spans="1:29" ht="15.75" customHeight="1" thickBot="1">
      <c r="A4" s="1372"/>
      <c r="B4" s="1375" t="s">
        <v>542</v>
      </c>
      <c r="C4" s="1376"/>
      <c r="D4" s="1376"/>
      <c r="E4" s="1376"/>
      <c r="F4" s="1376"/>
      <c r="G4" s="1376"/>
      <c r="H4" s="1376"/>
      <c r="I4" s="1376"/>
      <c r="J4" s="1376"/>
      <c r="K4" s="1377"/>
      <c r="L4" s="1378" t="s">
        <v>543</v>
      </c>
      <c r="M4" s="1379"/>
      <c r="N4" s="1379"/>
      <c r="O4" s="1380"/>
      <c r="P4" s="1381" t="s">
        <v>544</v>
      </c>
      <c r="Q4" s="1382"/>
      <c r="R4" s="1382"/>
      <c r="S4" s="1382"/>
      <c r="T4" s="1382"/>
      <c r="U4" s="1383" t="s">
        <v>545</v>
      </c>
      <c r="V4" s="1384"/>
      <c r="W4" s="1385" t="s">
        <v>546</v>
      </c>
      <c r="X4" s="1357" t="s">
        <v>547</v>
      </c>
      <c r="Y4" s="1390" t="s">
        <v>548</v>
      </c>
      <c r="Z4" s="1352" t="s">
        <v>549</v>
      </c>
      <c r="AA4" s="1369" t="s">
        <v>550</v>
      </c>
      <c r="AB4" s="1399" t="s">
        <v>385</v>
      </c>
      <c r="AC4" s="1396" t="s">
        <v>384</v>
      </c>
    </row>
    <row r="5" spans="1:29" ht="15" customHeight="1">
      <c r="A5" s="1373"/>
      <c r="B5" s="1365" t="s">
        <v>551</v>
      </c>
      <c r="C5" s="1355"/>
      <c r="D5" s="1355"/>
      <c r="E5" s="1363"/>
      <c r="F5" s="1381" t="s">
        <v>552</v>
      </c>
      <c r="G5" s="1382"/>
      <c r="H5" s="1382"/>
      <c r="I5" s="1382"/>
      <c r="J5" s="1393"/>
      <c r="K5" s="1382" t="s">
        <v>553</v>
      </c>
      <c r="L5" s="1365" t="s">
        <v>554</v>
      </c>
      <c r="M5" s="1355" t="s">
        <v>555</v>
      </c>
      <c r="N5" s="1355" t="s">
        <v>556</v>
      </c>
      <c r="O5" s="1390" t="s">
        <v>557</v>
      </c>
      <c r="P5" s="1365" t="s">
        <v>558</v>
      </c>
      <c r="Q5" s="1355" t="s">
        <v>559</v>
      </c>
      <c r="R5" s="1355" t="s">
        <v>560</v>
      </c>
      <c r="S5" s="1357" t="s">
        <v>561</v>
      </c>
      <c r="T5" s="1363" t="s">
        <v>562</v>
      </c>
      <c r="U5" s="1365" t="s">
        <v>563</v>
      </c>
      <c r="V5" s="1361" t="s">
        <v>564</v>
      </c>
      <c r="W5" s="1386"/>
      <c r="X5" s="1388"/>
      <c r="Y5" s="1391"/>
      <c r="Z5" s="1353"/>
      <c r="AA5" s="1370"/>
      <c r="AB5" s="1400"/>
      <c r="AC5" s="1397"/>
    </row>
    <row r="6" spans="1:29" ht="27">
      <c r="A6" s="1374"/>
      <c r="B6" s="760" t="s">
        <v>565</v>
      </c>
      <c r="C6" s="761" t="s">
        <v>566</v>
      </c>
      <c r="D6" s="761" t="s">
        <v>567</v>
      </c>
      <c r="E6" s="762" t="s">
        <v>568</v>
      </c>
      <c r="F6" s="760" t="s">
        <v>569</v>
      </c>
      <c r="G6" s="761" t="s">
        <v>570</v>
      </c>
      <c r="H6" s="761" t="s">
        <v>571</v>
      </c>
      <c r="I6" s="763" t="s">
        <v>572</v>
      </c>
      <c r="J6" s="762" t="s">
        <v>573</v>
      </c>
      <c r="K6" s="1394"/>
      <c r="L6" s="1366"/>
      <c r="M6" s="1356"/>
      <c r="N6" s="1356"/>
      <c r="O6" s="1392"/>
      <c r="P6" s="1366"/>
      <c r="Q6" s="1356"/>
      <c r="R6" s="1356"/>
      <c r="S6" s="1358"/>
      <c r="T6" s="1364"/>
      <c r="U6" s="1366"/>
      <c r="V6" s="1362"/>
      <c r="W6" s="1387"/>
      <c r="X6" s="1389"/>
      <c r="Y6" s="1392"/>
      <c r="Z6" s="1354"/>
      <c r="AA6" s="1371"/>
      <c r="AB6" s="1401"/>
      <c r="AC6" s="1398"/>
    </row>
    <row r="7" spans="1:29">
      <c r="A7" s="764" t="s">
        <v>390</v>
      </c>
      <c r="B7" s="767">
        <v>0</v>
      </c>
      <c r="C7" s="308">
        <v>652</v>
      </c>
      <c r="D7" s="308">
        <v>0</v>
      </c>
      <c r="E7" s="768">
        <v>652</v>
      </c>
      <c r="F7" s="767">
        <v>14600</v>
      </c>
      <c r="G7" s="308">
        <v>3237</v>
      </c>
      <c r="H7" s="308">
        <v>455</v>
      </c>
      <c r="I7" s="769">
        <v>26</v>
      </c>
      <c r="J7" s="770">
        <v>18318</v>
      </c>
      <c r="K7" s="771">
        <v>18970</v>
      </c>
      <c r="L7" s="767">
        <v>55136</v>
      </c>
      <c r="M7" s="308">
        <v>16906</v>
      </c>
      <c r="N7" s="772">
        <v>5439</v>
      </c>
      <c r="O7" s="773">
        <v>77481</v>
      </c>
      <c r="P7" s="774" t="s">
        <v>574</v>
      </c>
      <c r="Q7" s="772">
        <v>8699</v>
      </c>
      <c r="R7" s="772">
        <v>18721</v>
      </c>
      <c r="S7" s="773">
        <v>6089</v>
      </c>
      <c r="T7" s="775">
        <v>33509</v>
      </c>
      <c r="U7" s="774">
        <v>96451</v>
      </c>
      <c r="V7" s="773">
        <v>-14539</v>
      </c>
      <c r="W7" s="776">
        <v>1536454</v>
      </c>
      <c r="X7" s="308">
        <v>1401702</v>
      </c>
      <c r="Y7" s="838">
        <v>1.0961345564178406</v>
      </c>
      <c r="Z7" s="841">
        <v>5641365</v>
      </c>
      <c r="AA7" s="850">
        <v>946420</v>
      </c>
      <c r="AB7" s="842">
        <v>385740</v>
      </c>
      <c r="AC7" s="851">
        <v>204294</v>
      </c>
    </row>
    <row r="8" spans="1:29">
      <c r="A8" s="765" t="s">
        <v>391</v>
      </c>
      <c r="B8" s="777">
        <v>0</v>
      </c>
      <c r="C8" s="563">
        <v>846</v>
      </c>
      <c r="D8" s="563">
        <v>0</v>
      </c>
      <c r="E8" s="768">
        <v>846</v>
      </c>
      <c r="F8" s="777">
        <v>11407</v>
      </c>
      <c r="G8" s="563">
        <v>3742</v>
      </c>
      <c r="H8" s="563">
        <v>510</v>
      </c>
      <c r="I8" s="778">
        <v>85</v>
      </c>
      <c r="J8" s="770">
        <v>15744</v>
      </c>
      <c r="K8" s="771">
        <v>16590</v>
      </c>
      <c r="L8" s="777">
        <v>59591</v>
      </c>
      <c r="M8" s="563">
        <v>13921</v>
      </c>
      <c r="N8" s="779">
        <v>5777</v>
      </c>
      <c r="O8" s="773">
        <v>79289</v>
      </c>
      <c r="P8" s="780" t="s">
        <v>574</v>
      </c>
      <c r="Q8" s="779">
        <v>4368</v>
      </c>
      <c r="R8" s="779">
        <v>13530</v>
      </c>
      <c r="S8" s="773">
        <v>7256</v>
      </c>
      <c r="T8" s="775">
        <v>25154</v>
      </c>
      <c r="U8" s="780">
        <v>95879</v>
      </c>
      <c r="V8" s="836">
        <v>-8564</v>
      </c>
      <c r="W8" s="777">
        <v>1527890</v>
      </c>
      <c r="X8" s="308">
        <v>1401702</v>
      </c>
      <c r="Y8" s="838">
        <v>1.0900248412287348</v>
      </c>
      <c r="Z8" s="843">
        <v>5641365</v>
      </c>
      <c r="AA8" s="852">
        <v>940672</v>
      </c>
      <c r="AB8" s="844">
        <v>384037</v>
      </c>
      <c r="AC8" s="853">
        <v>203181</v>
      </c>
    </row>
    <row r="9" spans="1:29">
      <c r="A9" s="765" t="s">
        <v>392</v>
      </c>
      <c r="B9" s="777">
        <v>2665</v>
      </c>
      <c r="C9" s="563">
        <v>932</v>
      </c>
      <c r="D9" s="563">
        <v>0</v>
      </c>
      <c r="E9" s="768">
        <v>3597</v>
      </c>
      <c r="F9" s="777">
        <v>13985</v>
      </c>
      <c r="G9" s="563">
        <v>3360</v>
      </c>
      <c r="H9" s="563">
        <v>517</v>
      </c>
      <c r="I9" s="778">
        <v>100</v>
      </c>
      <c r="J9" s="770">
        <v>17962</v>
      </c>
      <c r="K9" s="771">
        <v>21559</v>
      </c>
      <c r="L9" s="777">
        <v>43459</v>
      </c>
      <c r="M9" s="563">
        <v>15979</v>
      </c>
      <c r="N9" s="779">
        <v>70297</v>
      </c>
      <c r="O9" s="773">
        <v>129735</v>
      </c>
      <c r="P9" s="780" t="s">
        <v>574</v>
      </c>
      <c r="Q9" s="779">
        <v>3948</v>
      </c>
      <c r="R9" s="779">
        <v>23597</v>
      </c>
      <c r="S9" s="773">
        <v>14084</v>
      </c>
      <c r="T9" s="775">
        <v>41629</v>
      </c>
      <c r="U9" s="780">
        <v>151294</v>
      </c>
      <c r="V9" s="836">
        <v>-20070</v>
      </c>
      <c r="W9" s="777">
        <v>1507820</v>
      </c>
      <c r="X9" s="308">
        <v>1401702</v>
      </c>
      <c r="Y9" s="838">
        <v>1.0757065339137706</v>
      </c>
      <c r="Z9" s="843">
        <v>5641365</v>
      </c>
      <c r="AA9" s="852">
        <v>927477</v>
      </c>
      <c r="AB9" s="844">
        <v>380792</v>
      </c>
      <c r="AC9" s="853">
        <v>199551</v>
      </c>
    </row>
    <row r="10" spans="1:29">
      <c r="A10" s="765" t="s">
        <v>393</v>
      </c>
      <c r="B10" s="777"/>
      <c r="C10" s="563"/>
      <c r="D10" s="563"/>
      <c r="E10" s="768"/>
      <c r="F10" s="777"/>
      <c r="G10" s="563"/>
      <c r="H10" s="563"/>
      <c r="I10" s="778"/>
      <c r="J10" s="770"/>
      <c r="K10" s="771"/>
      <c r="L10" s="777"/>
      <c r="M10" s="563"/>
      <c r="N10" s="779"/>
      <c r="O10" s="773"/>
      <c r="P10" s="781"/>
      <c r="Q10" s="779"/>
      <c r="R10" s="779"/>
      <c r="S10" s="773"/>
      <c r="T10" s="775"/>
      <c r="U10" s="774"/>
      <c r="V10" s="773"/>
      <c r="W10" s="767"/>
      <c r="X10" s="308"/>
      <c r="Y10" s="838"/>
      <c r="Z10" s="843"/>
      <c r="AA10" s="852"/>
      <c r="AB10" s="844"/>
      <c r="AC10" s="853"/>
    </row>
    <row r="11" spans="1:29">
      <c r="A11" s="765" t="s">
        <v>394</v>
      </c>
      <c r="B11" s="777"/>
      <c r="C11" s="563"/>
      <c r="D11" s="563"/>
      <c r="E11" s="768"/>
      <c r="F11" s="777"/>
      <c r="G11" s="563"/>
      <c r="H11" s="563"/>
      <c r="I11" s="778"/>
      <c r="J11" s="770"/>
      <c r="K11" s="771"/>
      <c r="L11" s="777"/>
      <c r="M11" s="563"/>
      <c r="N11" s="779"/>
      <c r="O11" s="773"/>
      <c r="P11" s="780"/>
      <c r="Q11" s="779"/>
      <c r="R11" s="779"/>
      <c r="S11" s="773"/>
      <c r="T11" s="775"/>
      <c r="U11" s="774"/>
      <c r="V11" s="773"/>
      <c r="W11" s="767"/>
      <c r="X11" s="308"/>
      <c r="Y11" s="838"/>
      <c r="Z11" s="843"/>
      <c r="AA11" s="852"/>
      <c r="AB11" s="844"/>
      <c r="AC11" s="853"/>
    </row>
    <row r="12" spans="1:29">
      <c r="A12" s="765" t="s">
        <v>395</v>
      </c>
      <c r="B12" s="777"/>
      <c r="C12" s="563"/>
      <c r="D12" s="563"/>
      <c r="E12" s="768"/>
      <c r="F12" s="777"/>
      <c r="G12" s="563"/>
      <c r="H12" s="563"/>
      <c r="I12" s="778"/>
      <c r="J12" s="770"/>
      <c r="K12" s="771"/>
      <c r="L12" s="777"/>
      <c r="M12" s="563"/>
      <c r="N12" s="779"/>
      <c r="O12" s="773"/>
      <c r="P12" s="780"/>
      <c r="Q12" s="779"/>
      <c r="R12" s="779"/>
      <c r="S12" s="773"/>
      <c r="T12" s="775"/>
      <c r="U12" s="774"/>
      <c r="V12" s="773"/>
      <c r="W12" s="767"/>
      <c r="X12" s="308"/>
      <c r="Y12" s="838"/>
      <c r="Z12" s="843"/>
      <c r="AA12" s="852"/>
      <c r="AB12" s="844"/>
      <c r="AC12" s="853"/>
    </row>
    <row r="13" spans="1:29">
      <c r="A13" s="765" t="s">
        <v>396</v>
      </c>
      <c r="B13" s="777"/>
      <c r="C13" s="563"/>
      <c r="D13" s="563"/>
      <c r="E13" s="768"/>
      <c r="F13" s="777"/>
      <c r="G13" s="563"/>
      <c r="H13" s="563"/>
      <c r="I13" s="778"/>
      <c r="J13" s="770"/>
      <c r="K13" s="771"/>
      <c r="L13" s="777"/>
      <c r="M13" s="563"/>
      <c r="N13" s="779"/>
      <c r="O13" s="773"/>
      <c r="P13" s="780"/>
      <c r="Q13" s="779"/>
      <c r="R13" s="779"/>
      <c r="S13" s="773"/>
      <c r="T13" s="775"/>
      <c r="U13" s="774"/>
      <c r="V13" s="773"/>
      <c r="W13" s="767"/>
      <c r="X13" s="308"/>
      <c r="Y13" s="838"/>
      <c r="Z13" s="843"/>
      <c r="AA13" s="852"/>
      <c r="AB13" s="844"/>
      <c r="AC13" s="853"/>
    </row>
    <row r="14" spans="1:29">
      <c r="A14" s="765" t="s">
        <v>397</v>
      </c>
      <c r="B14" s="777"/>
      <c r="C14" s="563"/>
      <c r="D14" s="563"/>
      <c r="E14" s="768"/>
      <c r="F14" s="777"/>
      <c r="G14" s="563"/>
      <c r="H14" s="563"/>
      <c r="I14" s="778"/>
      <c r="J14" s="770"/>
      <c r="K14" s="771"/>
      <c r="L14" s="777"/>
      <c r="M14" s="563"/>
      <c r="N14" s="779"/>
      <c r="O14" s="773"/>
      <c r="P14" s="780"/>
      <c r="Q14" s="779"/>
      <c r="R14" s="779"/>
      <c r="S14" s="773"/>
      <c r="T14" s="775"/>
      <c r="U14" s="774"/>
      <c r="V14" s="773"/>
      <c r="W14" s="777"/>
      <c r="X14" s="308"/>
      <c r="Y14" s="838"/>
      <c r="Z14" s="843"/>
      <c r="AA14" s="852"/>
      <c r="AB14" s="844"/>
      <c r="AC14" s="853"/>
    </row>
    <row r="15" spans="1:29">
      <c r="A15" s="765" t="s">
        <v>398</v>
      </c>
      <c r="B15" s="777"/>
      <c r="C15" s="563"/>
      <c r="D15" s="563"/>
      <c r="E15" s="768"/>
      <c r="F15" s="777"/>
      <c r="G15" s="563"/>
      <c r="H15" s="563"/>
      <c r="I15" s="778"/>
      <c r="J15" s="770"/>
      <c r="K15" s="771"/>
      <c r="L15" s="777"/>
      <c r="M15" s="563"/>
      <c r="N15" s="779"/>
      <c r="O15" s="773"/>
      <c r="P15" s="780"/>
      <c r="Q15" s="779"/>
      <c r="R15" s="779"/>
      <c r="S15" s="773"/>
      <c r="T15" s="775"/>
      <c r="U15" s="774"/>
      <c r="V15" s="773"/>
      <c r="W15" s="777"/>
      <c r="X15" s="308"/>
      <c r="Y15" s="838"/>
      <c r="Z15" s="845"/>
      <c r="AA15" s="852"/>
      <c r="AB15" s="844"/>
      <c r="AC15" s="853"/>
    </row>
    <row r="16" spans="1:29">
      <c r="A16" s="765" t="s">
        <v>399</v>
      </c>
      <c r="B16" s="777"/>
      <c r="C16" s="563"/>
      <c r="D16" s="563"/>
      <c r="E16" s="768"/>
      <c r="F16" s="777"/>
      <c r="G16" s="563"/>
      <c r="H16" s="563"/>
      <c r="I16" s="778"/>
      <c r="J16" s="770"/>
      <c r="K16" s="771"/>
      <c r="L16" s="777"/>
      <c r="M16" s="563"/>
      <c r="N16" s="779"/>
      <c r="O16" s="773"/>
      <c r="P16" s="780"/>
      <c r="Q16" s="779"/>
      <c r="R16" s="779"/>
      <c r="S16" s="773"/>
      <c r="T16" s="775"/>
      <c r="U16" s="774"/>
      <c r="V16" s="773"/>
      <c r="W16" s="777"/>
      <c r="X16" s="308"/>
      <c r="Y16" s="838"/>
      <c r="Z16" s="843"/>
      <c r="AA16" s="852"/>
      <c r="AB16" s="844"/>
      <c r="AC16" s="853"/>
    </row>
    <row r="17" spans="1:29">
      <c r="A17" s="765" t="s">
        <v>400</v>
      </c>
      <c r="B17" s="777"/>
      <c r="C17" s="563"/>
      <c r="D17" s="563"/>
      <c r="E17" s="768"/>
      <c r="F17" s="777"/>
      <c r="G17" s="563"/>
      <c r="H17" s="563"/>
      <c r="I17" s="778"/>
      <c r="J17" s="770"/>
      <c r="K17" s="771"/>
      <c r="L17" s="777"/>
      <c r="M17" s="563"/>
      <c r="N17" s="779"/>
      <c r="O17" s="773"/>
      <c r="P17" s="780"/>
      <c r="Q17" s="779"/>
      <c r="R17" s="779"/>
      <c r="S17" s="773"/>
      <c r="T17" s="775"/>
      <c r="U17" s="774"/>
      <c r="V17" s="773"/>
      <c r="W17" s="777"/>
      <c r="X17" s="308"/>
      <c r="Y17" s="838"/>
      <c r="Z17" s="843"/>
      <c r="AA17" s="852"/>
      <c r="AB17" s="844"/>
      <c r="AC17" s="853"/>
    </row>
    <row r="18" spans="1:29">
      <c r="A18" s="765" t="s">
        <v>401</v>
      </c>
      <c r="B18" s="782"/>
      <c r="C18" s="565"/>
      <c r="D18" s="565"/>
      <c r="E18" s="768"/>
      <c r="F18" s="782"/>
      <c r="G18" s="565"/>
      <c r="H18" s="565"/>
      <c r="I18" s="783"/>
      <c r="J18" s="784"/>
      <c r="K18" s="771"/>
      <c r="L18" s="782"/>
      <c r="M18" s="565"/>
      <c r="N18" s="785"/>
      <c r="O18" s="773"/>
      <c r="P18" s="786"/>
      <c r="Q18" s="785"/>
      <c r="R18" s="785"/>
      <c r="S18" s="787"/>
      <c r="T18" s="775"/>
      <c r="U18" s="774"/>
      <c r="V18" s="773"/>
      <c r="W18" s="782"/>
      <c r="X18" s="308"/>
      <c r="Y18" s="838"/>
      <c r="Z18" s="846"/>
      <c r="AA18" s="854"/>
      <c r="AB18" s="847"/>
      <c r="AC18" s="855"/>
    </row>
    <row r="19" spans="1:29">
      <c r="A19" s="766" t="s">
        <v>575</v>
      </c>
      <c r="B19" s="788">
        <v>2665</v>
      </c>
      <c r="C19" s="296">
        <v>2430</v>
      </c>
      <c r="D19" s="296">
        <v>0</v>
      </c>
      <c r="E19" s="789">
        <v>5095</v>
      </c>
      <c r="F19" s="788">
        <v>39992</v>
      </c>
      <c r="G19" s="296">
        <v>10339</v>
      </c>
      <c r="H19" s="296">
        <v>1482</v>
      </c>
      <c r="I19" s="296">
        <v>211</v>
      </c>
      <c r="J19" s="789">
        <v>52024</v>
      </c>
      <c r="K19" s="788">
        <v>57119</v>
      </c>
      <c r="L19" s="788">
        <v>158186</v>
      </c>
      <c r="M19" s="296">
        <v>46806</v>
      </c>
      <c r="N19" s="296">
        <v>81513</v>
      </c>
      <c r="O19" s="789">
        <v>286505</v>
      </c>
      <c r="P19" s="788">
        <v>0</v>
      </c>
      <c r="Q19" s="296">
        <v>17015</v>
      </c>
      <c r="R19" s="296">
        <v>55848</v>
      </c>
      <c r="S19" s="296">
        <v>27429</v>
      </c>
      <c r="T19" s="789">
        <v>100292</v>
      </c>
      <c r="U19" s="788">
        <v>343624</v>
      </c>
      <c r="V19" s="837">
        <v>-43173</v>
      </c>
      <c r="W19" s="839">
        <v>1507820</v>
      </c>
      <c r="X19" s="790">
        <v>1401702</v>
      </c>
      <c r="Y19" s="840">
        <v>1.0757065339137706</v>
      </c>
      <c r="Z19" s="848">
        <v>5641365</v>
      </c>
      <c r="AA19" s="856">
        <v>940672</v>
      </c>
      <c r="AB19" s="849">
        <v>384037</v>
      </c>
      <c r="AC19" s="857">
        <v>203181</v>
      </c>
    </row>
    <row r="20" spans="1:29" ht="15">
      <c r="A20" s="278"/>
      <c r="B20" s="279"/>
      <c r="C20" s="279"/>
      <c r="D20" s="279"/>
      <c r="E20" s="279"/>
      <c r="F20" s="279"/>
      <c r="G20" s="279"/>
      <c r="H20" s="279"/>
      <c r="I20" s="279"/>
      <c r="J20" s="280"/>
      <c r="K20" s="279"/>
      <c r="L20" s="279"/>
      <c r="M20" s="279"/>
      <c r="N20" s="279"/>
      <c r="O20" s="279"/>
      <c r="P20" s="335"/>
      <c r="Q20" s="335"/>
      <c r="R20" s="335"/>
      <c r="S20" s="335"/>
      <c r="T20" s="335"/>
      <c r="U20" s="335"/>
      <c r="W20" s="335"/>
    </row>
    <row r="21" spans="1:29" ht="16.5">
      <c r="A21" s="1360" t="s">
        <v>576</v>
      </c>
      <c r="B21" s="1360"/>
      <c r="C21" s="1360"/>
      <c r="D21" s="1360"/>
      <c r="E21" s="1360"/>
      <c r="F21" s="1360"/>
      <c r="G21" s="1360"/>
      <c r="H21" s="1360"/>
      <c r="I21" s="1360"/>
      <c r="J21" s="1360"/>
      <c r="K21" s="1360"/>
      <c r="L21" s="1360"/>
      <c r="M21" s="1360"/>
      <c r="N21" s="1360"/>
      <c r="O21" s="1360"/>
      <c r="P21" s="336"/>
      <c r="Q21" s="336"/>
      <c r="R21" s="336"/>
      <c r="S21" s="336"/>
      <c r="T21" s="336"/>
      <c r="U21" s="336"/>
      <c r="V21" s="1"/>
    </row>
    <row r="22" spans="1:29" ht="16.5">
      <c r="A22" s="1360" t="s">
        <v>577</v>
      </c>
      <c r="B22" s="1360"/>
      <c r="C22" s="1360"/>
      <c r="D22" s="1360"/>
      <c r="E22" s="1360"/>
      <c r="F22" s="1360"/>
      <c r="G22" s="1360"/>
      <c r="H22" s="1360"/>
      <c r="I22" s="1360"/>
      <c r="J22" s="1360"/>
      <c r="K22" s="1360"/>
      <c r="L22" s="1360"/>
      <c r="M22" s="1360"/>
      <c r="N22" s="1360"/>
      <c r="O22" s="1360"/>
      <c r="P22" s="336"/>
      <c r="Q22" s="336"/>
      <c r="R22" s="336"/>
      <c r="S22" s="336"/>
      <c r="T22" s="336"/>
      <c r="U22" s="336"/>
      <c r="W22" s="281"/>
    </row>
    <row r="23" spans="1:29" ht="16.5">
      <c r="A23" s="1360" t="s">
        <v>578</v>
      </c>
      <c r="B23" s="1360"/>
      <c r="C23" s="1360"/>
      <c r="D23" s="1360"/>
      <c r="E23" s="1360"/>
      <c r="F23" s="1360"/>
      <c r="G23" s="1360"/>
      <c r="H23" s="1360"/>
      <c r="I23" s="1360"/>
      <c r="J23" s="1360"/>
      <c r="K23" s="1360"/>
      <c r="L23" s="1360"/>
      <c r="M23" s="1360"/>
      <c r="N23" s="1360"/>
      <c r="O23" s="1360"/>
      <c r="P23" s="336"/>
      <c r="Q23" s="336"/>
      <c r="R23" s="336"/>
      <c r="S23" s="336"/>
      <c r="T23" s="336"/>
      <c r="U23" s="336"/>
    </row>
    <row r="24" spans="1:29" ht="17.25" customHeight="1">
      <c r="A24" s="750" t="s">
        <v>579</v>
      </c>
      <c r="B24" s="370"/>
      <c r="C24" s="370"/>
      <c r="D24" s="370"/>
      <c r="E24" s="370"/>
      <c r="F24" s="370"/>
      <c r="G24" s="370"/>
      <c r="H24" s="370"/>
      <c r="I24" s="370"/>
      <c r="J24" s="370"/>
      <c r="K24" s="370"/>
      <c r="L24" s="370"/>
      <c r="M24" s="370"/>
      <c r="N24" s="370"/>
      <c r="O24" s="370"/>
      <c r="P24" s="336"/>
      <c r="Q24" s="336"/>
      <c r="R24" s="336"/>
      <c r="S24" s="336"/>
      <c r="T24" s="336"/>
      <c r="U24" s="336"/>
      <c r="W24" s="281"/>
    </row>
    <row r="25" spans="1:29" ht="17.25" customHeight="1">
      <c r="A25" s="370" t="s">
        <v>580</v>
      </c>
      <c r="B25" s="370"/>
      <c r="C25" s="370"/>
      <c r="D25" s="370"/>
      <c r="E25" s="370"/>
      <c r="F25" s="370"/>
      <c r="G25" s="370"/>
      <c r="H25" s="370"/>
      <c r="I25" s="370"/>
      <c r="J25" s="370"/>
      <c r="K25" s="370"/>
      <c r="L25" s="370"/>
      <c r="M25" s="370"/>
      <c r="N25" s="370"/>
      <c r="O25" s="370"/>
      <c r="P25" s="336"/>
      <c r="Q25" s="336"/>
      <c r="R25" s="336"/>
      <c r="S25" s="336"/>
      <c r="T25" s="336"/>
      <c r="U25" s="336"/>
      <c r="W25" s="281"/>
    </row>
    <row r="26" spans="1:29" ht="16.5">
      <c r="A26" s="1351" t="s">
        <v>581</v>
      </c>
      <c r="B26" s="1351"/>
      <c r="C26" s="1351"/>
      <c r="D26" s="1351"/>
      <c r="E26" s="1351"/>
      <c r="F26" s="1351"/>
      <c r="G26" s="1351"/>
      <c r="H26" s="1351"/>
      <c r="I26" s="1351"/>
      <c r="J26" s="1351"/>
      <c r="K26" s="1351"/>
      <c r="L26" s="1351"/>
      <c r="M26" s="1351"/>
      <c r="N26" s="1351"/>
      <c r="O26" s="1351"/>
      <c r="P26" s="336"/>
      <c r="Q26" s="336"/>
      <c r="R26" s="336"/>
      <c r="S26" s="336"/>
      <c r="T26" s="336"/>
      <c r="U26" s="336"/>
      <c r="W26" s="281"/>
    </row>
    <row r="27" spans="1:29" ht="16.5">
      <c r="A27" s="747" t="s">
        <v>582</v>
      </c>
      <c r="P27" s="336"/>
      <c r="Q27" s="336"/>
      <c r="R27" s="336"/>
      <c r="S27" s="336"/>
      <c r="T27" s="336"/>
      <c r="U27" s="336"/>
    </row>
    <row r="28" spans="1:29">
      <c r="A28" s="1359"/>
      <c r="B28" s="1359"/>
      <c r="C28" s="1359"/>
      <c r="D28" s="1359"/>
      <c r="E28" s="1359"/>
      <c r="F28" s="1359"/>
      <c r="G28" s="1359"/>
      <c r="H28" s="1359"/>
      <c r="I28" s="1359"/>
      <c r="J28" s="282"/>
      <c r="K28" s="336"/>
      <c r="L28" s="336"/>
      <c r="M28" s="336"/>
      <c r="N28" s="336"/>
      <c r="O28" s="336"/>
    </row>
    <row r="30" spans="1:29" ht="15">
      <c r="A30" s="1351" t="s">
        <v>583</v>
      </c>
      <c r="B30" s="1351"/>
      <c r="C30" s="1351"/>
      <c r="D30" s="1351"/>
      <c r="E30" s="1351"/>
      <c r="F30" s="1351"/>
      <c r="G30" s="1351"/>
      <c r="H30" s="1351"/>
      <c r="I30" s="1351"/>
      <c r="J30" s="1351"/>
      <c r="K30" s="1351"/>
      <c r="L30" s="1351"/>
      <c r="M30" s="1351"/>
      <c r="N30" s="1351"/>
      <c r="O30" s="1351"/>
    </row>
    <row r="31" spans="1:29">
      <c r="T31" s="155"/>
    </row>
  </sheetData>
  <mergeCells count="35">
    <mergeCell ref="A3:AC3"/>
    <mergeCell ref="AC4:AC6"/>
    <mergeCell ref="AB4:AB6"/>
    <mergeCell ref="A22:O22"/>
    <mergeCell ref="N5:N6"/>
    <mergeCell ref="O5:O6"/>
    <mergeCell ref="A1:AC1"/>
    <mergeCell ref="A2:AC2"/>
    <mergeCell ref="AA4:AA6"/>
    <mergeCell ref="A4:A6"/>
    <mergeCell ref="B4:K4"/>
    <mergeCell ref="L4:O4"/>
    <mergeCell ref="P4:T4"/>
    <mergeCell ref="U4:V4"/>
    <mergeCell ref="W4:W6"/>
    <mergeCell ref="X4:X6"/>
    <mergeCell ref="Y4:Y6"/>
    <mergeCell ref="B5:E5"/>
    <mergeCell ref="F5:J5"/>
    <mergeCell ref="K5:K6"/>
    <mergeCell ref="L5:L6"/>
    <mergeCell ref="P5:P6"/>
    <mergeCell ref="A30:O30"/>
    <mergeCell ref="Z4:Z6"/>
    <mergeCell ref="A26:O26"/>
    <mergeCell ref="Q5:Q6"/>
    <mergeCell ref="S5:S6"/>
    <mergeCell ref="A28:I28"/>
    <mergeCell ref="A23:O23"/>
    <mergeCell ref="V5:V6"/>
    <mergeCell ref="R5:R6"/>
    <mergeCell ref="T5:T6"/>
    <mergeCell ref="M5:M6"/>
    <mergeCell ref="U5:U6"/>
    <mergeCell ref="A21:O21"/>
  </mergeCells>
  <printOptions horizontalCentered="1" verticalCentered="1"/>
  <pageMargins left="0.25" right="0.25" top="0.5" bottom="0.5" header="0.5" footer="0.5"/>
  <pageSetup paperSize="5" scale="48"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L48"/>
  <sheetViews>
    <sheetView tabSelected="1" zoomScale="90" zoomScaleNormal="90" workbookViewId="0">
      <selection sqref="A1:M1"/>
    </sheetView>
  </sheetViews>
  <sheetFormatPr defaultColWidth="9.42578125" defaultRowHeight="12.75"/>
  <cols>
    <col min="1" max="1" width="12.42578125" bestFit="1" customWidth="1"/>
    <col min="2" max="2" width="11.5703125" customWidth="1"/>
    <col min="3" max="4" width="12.5703125" customWidth="1"/>
    <col min="5" max="6" width="13.5703125" customWidth="1"/>
    <col min="7" max="7" width="12.5703125" customWidth="1"/>
    <col min="8" max="8" width="14.5703125" customWidth="1"/>
    <col min="9" max="9" width="12.5703125" customWidth="1"/>
  </cols>
  <sheetData>
    <row r="1" spans="1:9" ht="15.75">
      <c r="A1" s="1409" t="s">
        <v>584</v>
      </c>
      <c r="B1" s="1410"/>
      <c r="C1" s="1410"/>
      <c r="D1" s="1410"/>
      <c r="E1" s="1410"/>
      <c r="F1" s="1410"/>
      <c r="G1" s="1410"/>
      <c r="H1" s="1410"/>
      <c r="I1" s="1411"/>
    </row>
    <row r="2" spans="1:9" ht="15.75">
      <c r="A2" s="1412" t="s">
        <v>1</v>
      </c>
      <c r="B2" s="1308"/>
      <c r="C2" s="1308"/>
      <c r="D2" s="1308"/>
      <c r="E2" s="1308"/>
      <c r="F2" s="1308"/>
      <c r="G2" s="1308"/>
      <c r="H2" s="1308"/>
      <c r="I2" s="1308"/>
    </row>
    <row r="3" spans="1:9" ht="16.5" customHeight="1" thickBot="1">
      <c r="A3" s="1413" t="s">
        <v>2</v>
      </c>
      <c r="B3" s="1414"/>
      <c r="C3" s="1414"/>
      <c r="D3" s="1414"/>
      <c r="E3" s="1414"/>
      <c r="F3" s="1414"/>
      <c r="G3" s="1414"/>
      <c r="H3" s="1414"/>
      <c r="I3" s="1415"/>
    </row>
    <row r="4" spans="1:9" ht="75" customHeight="1" thickBot="1">
      <c r="A4" s="283" t="s">
        <v>382</v>
      </c>
      <c r="B4" s="284" t="s">
        <v>585</v>
      </c>
      <c r="C4" s="284" t="s">
        <v>586</v>
      </c>
      <c r="D4" s="285" t="s">
        <v>587</v>
      </c>
      <c r="E4" s="284" t="s">
        <v>588</v>
      </c>
      <c r="F4" s="284" t="s">
        <v>589</v>
      </c>
      <c r="G4" s="284" t="s">
        <v>590</v>
      </c>
      <c r="H4" s="285" t="s">
        <v>591</v>
      </c>
      <c r="I4" s="286" t="s">
        <v>592</v>
      </c>
    </row>
    <row r="5" spans="1:9">
      <c r="A5" s="287" t="s">
        <v>390</v>
      </c>
      <c r="B5" s="308">
        <v>1536454</v>
      </c>
      <c r="C5" s="751">
        <v>4411</v>
      </c>
      <c r="D5" s="338">
        <v>2.8708962324937811E-3</v>
      </c>
      <c r="E5" s="752">
        <v>3387</v>
      </c>
      <c r="F5" s="751">
        <v>234</v>
      </c>
      <c r="G5" s="308">
        <v>3621</v>
      </c>
      <c r="H5" s="338">
        <v>0.82090228973021995</v>
      </c>
      <c r="I5" s="339">
        <v>2.3567252908320065E-3</v>
      </c>
    </row>
    <row r="6" spans="1:9">
      <c r="A6" s="291" t="s">
        <v>391</v>
      </c>
      <c r="B6" s="308">
        <v>1527890</v>
      </c>
      <c r="C6" s="751">
        <v>5264</v>
      </c>
      <c r="D6" s="338">
        <v>3.4452742016768223E-3</v>
      </c>
      <c r="E6" s="752"/>
      <c r="F6" s="751"/>
      <c r="G6" s="308"/>
      <c r="H6" s="338"/>
      <c r="I6" s="339"/>
    </row>
    <row r="7" spans="1:9">
      <c r="A7" s="291" t="s">
        <v>392</v>
      </c>
      <c r="B7" s="308">
        <v>1507820</v>
      </c>
      <c r="C7" s="751">
        <v>4998</v>
      </c>
      <c r="D7" s="338">
        <v>3.314719263572575E-3</v>
      </c>
      <c r="E7" s="752"/>
      <c r="F7" s="751"/>
      <c r="G7" s="308"/>
      <c r="H7" s="338"/>
      <c r="I7" s="339"/>
    </row>
    <row r="8" spans="1:9">
      <c r="A8" s="291" t="s">
        <v>393</v>
      </c>
      <c r="B8" s="308"/>
      <c r="C8" s="751"/>
      <c r="D8" s="338"/>
      <c r="E8" s="752"/>
      <c r="F8" s="751"/>
      <c r="G8" s="308"/>
      <c r="H8" s="338"/>
      <c r="I8" s="339"/>
    </row>
    <row r="9" spans="1:9">
      <c r="A9" s="291" t="s">
        <v>394</v>
      </c>
      <c r="B9" s="308"/>
      <c r="C9" s="751"/>
      <c r="D9" s="338"/>
      <c r="E9" s="752"/>
      <c r="F9" s="751"/>
      <c r="G9" s="308"/>
      <c r="H9" s="338"/>
      <c r="I9" s="339"/>
    </row>
    <row r="10" spans="1:9">
      <c r="A10" s="291" t="s">
        <v>395</v>
      </c>
      <c r="B10" s="308"/>
      <c r="C10" s="751"/>
      <c r="D10" s="338"/>
      <c r="E10" s="752"/>
      <c r="F10" s="751"/>
      <c r="G10" s="308"/>
      <c r="H10" s="338"/>
      <c r="I10" s="339"/>
    </row>
    <row r="11" spans="1:9">
      <c r="A11" s="291" t="s">
        <v>396</v>
      </c>
      <c r="B11" s="308"/>
      <c r="C11" s="751"/>
      <c r="D11" s="338"/>
      <c r="E11" s="752"/>
      <c r="F11" s="751"/>
      <c r="G11" s="308"/>
      <c r="H11" s="338"/>
      <c r="I11" s="339"/>
    </row>
    <row r="12" spans="1:9">
      <c r="A12" s="291" t="s">
        <v>397</v>
      </c>
      <c r="B12" s="308"/>
      <c r="C12" s="751"/>
      <c r="D12" s="338"/>
      <c r="E12" s="752"/>
      <c r="F12" s="751"/>
      <c r="G12" s="308"/>
      <c r="H12" s="338"/>
      <c r="I12" s="339"/>
    </row>
    <row r="13" spans="1:9">
      <c r="A13" s="291" t="s">
        <v>398</v>
      </c>
      <c r="B13" s="308"/>
      <c r="C13" s="751"/>
      <c r="D13" s="338"/>
      <c r="E13" s="752"/>
      <c r="F13" s="751"/>
      <c r="G13" s="308"/>
      <c r="H13" s="338"/>
      <c r="I13" s="339"/>
    </row>
    <row r="14" spans="1:9">
      <c r="A14" s="291" t="s">
        <v>399</v>
      </c>
      <c r="B14" s="308"/>
      <c r="C14" s="751"/>
      <c r="D14" s="338"/>
      <c r="E14" s="752"/>
      <c r="F14" s="751"/>
      <c r="G14" s="308"/>
      <c r="H14" s="338"/>
      <c r="I14" s="339"/>
    </row>
    <row r="15" spans="1:9">
      <c r="A15" s="291" t="s">
        <v>400</v>
      </c>
      <c r="B15" s="308"/>
      <c r="C15" s="751"/>
      <c r="D15" s="338"/>
      <c r="E15" s="752"/>
      <c r="F15" s="751"/>
      <c r="G15" s="308"/>
      <c r="H15" s="338"/>
      <c r="I15" s="339"/>
    </row>
    <row r="16" spans="1:9" ht="13.5" thickBot="1">
      <c r="A16" s="293" t="s">
        <v>401</v>
      </c>
      <c r="B16" s="340"/>
      <c r="C16" s="751"/>
      <c r="D16" s="338"/>
      <c r="E16" s="752"/>
      <c r="F16" s="751"/>
      <c r="G16" s="308"/>
      <c r="H16" s="338"/>
      <c r="I16" s="339"/>
    </row>
    <row r="17" spans="1:12" ht="13.5" thickBot="1">
      <c r="A17" s="295" t="s">
        <v>575</v>
      </c>
      <c r="B17" s="296">
        <v>1507820</v>
      </c>
      <c r="C17" s="296">
        <v>14673</v>
      </c>
      <c r="D17" s="297">
        <v>9.7312676579432555E-3</v>
      </c>
      <c r="E17" s="296">
        <v>3387</v>
      </c>
      <c r="F17" s="296">
        <v>234</v>
      </c>
      <c r="G17" s="296">
        <v>3621</v>
      </c>
      <c r="H17" s="297">
        <v>0.82090228973021995</v>
      </c>
      <c r="I17" s="298">
        <v>2.4014802827923756E-3</v>
      </c>
    </row>
    <row r="18" spans="1:12" ht="15" customHeight="1">
      <c r="A18" s="299"/>
      <c r="B18" s="300"/>
      <c r="C18" s="300"/>
      <c r="D18" s="301"/>
      <c r="E18" s="300"/>
      <c r="F18" s="300"/>
      <c r="G18" s="300"/>
      <c r="H18" s="301"/>
      <c r="I18" s="301"/>
    </row>
    <row r="19" spans="1:12">
      <c r="A19" s="1416" t="s">
        <v>593</v>
      </c>
      <c r="B19" s="1417"/>
      <c r="C19" s="1417"/>
      <c r="D19" s="1417"/>
      <c r="E19" s="1417"/>
      <c r="F19" s="1417"/>
      <c r="G19" s="1417"/>
      <c r="H19" s="1417"/>
      <c r="I19" s="1417"/>
      <c r="J19" s="302"/>
      <c r="K19" s="302"/>
      <c r="L19" s="303"/>
    </row>
    <row r="20" spans="1:12" ht="26.25" customHeight="1">
      <c r="A20" s="1416" t="s">
        <v>594</v>
      </c>
      <c r="B20" s="1417"/>
      <c r="C20" s="1417"/>
      <c r="D20" s="1417"/>
      <c r="E20" s="1417"/>
      <c r="F20" s="1417"/>
      <c r="G20" s="1417"/>
      <c r="H20" s="1417"/>
      <c r="I20" s="1417"/>
      <c r="J20" s="302"/>
      <c r="K20" s="302"/>
      <c r="L20" s="302"/>
    </row>
    <row r="21" spans="1:12" ht="12.75" customHeight="1">
      <c r="A21" s="1406"/>
      <c r="B21" s="1215"/>
      <c r="C21" s="1215"/>
      <c r="D21" s="1215"/>
      <c r="E21" s="1215"/>
      <c r="F21" s="1215"/>
      <c r="G21" s="1215"/>
      <c r="H21" s="1215"/>
      <c r="I21" s="358"/>
      <c r="J21" s="302"/>
      <c r="K21" s="302"/>
      <c r="L21" s="302"/>
    </row>
    <row r="22" spans="1:12" ht="26.1" customHeight="1">
      <c r="A22" s="1215" t="s">
        <v>595</v>
      </c>
      <c r="B22" s="1215"/>
      <c r="C22" s="1215"/>
      <c r="D22" s="1215"/>
      <c r="E22" s="1215"/>
      <c r="F22" s="1215"/>
      <c r="G22" s="1215"/>
      <c r="H22" s="1215"/>
      <c r="I22" s="1215"/>
      <c r="J22" s="302"/>
      <c r="K22" s="302"/>
      <c r="L22" s="302"/>
    </row>
    <row r="23" spans="1:12" ht="26.1" customHeight="1">
      <c r="A23" s="748"/>
      <c r="B23" s="358"/>
      <c r="C23" s="358"/>
      <c r="D23" s="358"/>
      <c r="E23" s="358"/>
      <c r="F23" s="358"/>
      <c r="G23" s="358"/>
      <c r="H23" s="358"/>
      <c r="I23" s="358"/>
      <c r="J23" s="302"/>
      <c r="K23" s="302"/>
      <c r="L23" s="302"/>
    </row>
    <row r="24" spans="1:12" ht="13.5" thickBot="1">
      <c r="A24" s="306"/>
      <c r="B24" s="307"/>
      <c r="C24" s="307"/>
      <c r="D24" s="336"/>
      <c r="E24" s="307"/>
      <c r="F24" s="307"/>
      <c r="G24" s="307"/>
      <c r="H24" s="336"/>
      <c r="I24" s="336"/>
    </row>
    <row r="25" spans="1:12" ht="15.75">
      <c r="A25" s="1409" t="s">
        <v>596</v>
      </c>
      <c r="B25" s="1410"/>
      <c r="C25" s="1410"/>
      <c r="D25" s="1410"/>
      <c r="E25" s="1410"/>
      <c r="F25" s="1410"/>
      <c r="G25" s="1410"/>
      <c r="H25" s="1410"/>
      <c r="I25" s="1418"/>
    </row>
    <row r="26" spans="1:12" ht="16.5" customHeight="1">
      <c r="A26" s="1412" t="s">
        <v>1</v>
      </c>
      <c r="B26" s="1308"/>
      <c r="C26" s="1308"/>
      <c r="D26" s="1308"/>
      <c r="E26" s="1308"/>
      <c r="F26" s="1308"/>
      <c r="G26" s="1308"/>
      <c r="H26" s="1308"/>
      <c r="I26" s="1419"/>
    </row>
    <row r="27" spans="1:12" ht="16.5" customHeight="1" thickBot="1">
      <c r="A27" s="1413" t="s">
        <v>2</v>
      </c>
      <c r="B27" s="1414"/>
      <c r="C27" s="1414"/>
      <c r="D27" s="1414"/>
      <c r="E27" s="1414"/>
      <c r="F27" s="1414"/>
      <c r="G27" s="1414"/>
      <c r="H27" s="1414"/>
      <c r="I27" s="1420"/>
    </row>
    <row r="28" spans="1:12" ht="75" customHeight="1" thickBot="1">
      <c r="A28" s="283" t="s">
        <v>382</v>
      </c>
      <c r="B28" s="284" t="s">
        <v>585</v>
      </c>
      <c r="C28" s="284" t="s">
        <v>597</v>
      </c>
      <c r="D28" s="285" t="s">
        <v>587</v>
      </c>
      <c r="E28" s="284" t="s">
        <v>588</v>
      </c>
      <c r="F28" s="284" t="s">
        <v>598</v>
      </c>
      <c r="G28" s="284" t="s">
        <v>599</v>
      </c>
      <c r="H28" s="285" t="s">
        <v>591</v>
      </c>
      <c r="I28" s="286" t="s">
        <v>600</v>
      </c>
    </row>
    <row r="29" spans="1:12">
      <c r="A29" s="287" t="s">
        <v>390</v>
      </c>
      <c r="B29" s="308">
        <v>1536454</v>
      </c>
      <c r="C29" s="352">
        <v>1004</v>
      </c>
      <c r="D29" s="289">
        <v>6.5345269041572351E-4</v>
      </c>
      <c r="E29" s="353">
        <v>857</v>
      </c>
      <c r="F29" s="352">
        <v>34</v>
      </c>
      <c r="G29" s="288">
        <v>891</v>
      </c>
      <c r="H29" s="289">
        <v>0.88745019920318724</v>
      </c>
      <c r="I29" s="290">
        <v>5.7990672027929241E-4</v>
      </c>
    </row>
    <row r="30" spans="1:12">
      <c r="A30" s="291" t="s">
        <v>391</v>
      </c>
      <c r="B30" s="308">
        <v>1527890</v>
      </c>
      <c r="C30" s="352">
        <v>1294</v>
      </c>
      <c r="D30" s="289">
        <v>8.4691960808696957E-4</v>
      </c>
      <c r="E30" s="353"/>
      <c r="F30" s="352"/>
      <c r="G30" s="288"/>
      <c r="H30" s="289"/>
      <c r="I30" s="290"/>
    </row>
    <row r="31" spans="1:12">
      <c r="A31" s="291" t="s">
        <v>392</v>
      </c>
      <c r="B31" s="308">
        <v>1507820</v>
      </c>
      <c r="C31" s="352">
        <v>3236</v>
      </c>
      <c r="D31" s="289">
        <v>2.1461447652902864E-3</v>
      </c>
      <c r="E31" s="353"/>
      <c r="F31" s="352"/>
      <c r="G31" s="288"/>
      <c r="H31" s="289"/>
      <c r="I31" s="290"/>
    </row>
    <row r="32" spans="1:12">
      <c r="A32" s="291" t="s">
        <v>393</v>
      </c>
      <c r="B32" s="308"/>
      <c r="C32" s="309"/>
      <c r="D32" s="289"/>
      <c r="E32" s="309"/>
      <c r="F32" s="309"/>
      <c r="G32" s="288"/>
      <c r="H32" s="289"/>
      <c r="I32" s="290"/>
    </row>
    <row r="33" spans="1:12">
      <c r="A33" s="291" t="s">
        <v>394</v>
      </c>
      <c r="B33" s="288"/>
      <c r="C33" s="309"/>
      <c r="D33" s="289"/>
      <c r="E33" s="309"/>
      <c r="F33" s="309"/>
      <c r="G33" s="288"/>
      <c r="H33" s="289"/>
      <c r="I33" s="290"/>
    </row>
    <row r="34" spans="1:12">
      <c r="A34" s="291" t="s">
        <v>395</v>
      </c>
      <c r="B34" s="288"/>
      <c r="C34" s="309"/>
      <c r="D34" s="289"/>
      <c r="E34" s="309"/>
      <c r="F34" s="309"/>
      <c r="G34" s="288"/>
      <c r="H34" s="289"/>
      <c r="I34" s="290"/>
    </row>
    <row r="35" spans="1:12">
      <c r="A35" s="291" t="s">
        <v>396</v>
      </c>
      <c r="B35" s="288"/>
      <c r="C35" s="292"/>
      <c r="D35" s="289"/>
      <c r="E35" s="292"/>
      <c r="F35" s="292"/>
      <c r="G35" s="288"/>
      <c r="H35" s="289"/>
      <c r="I35" s="290"/>
    </row>
    <row r="36" spans="1:12">
      <c r="A36" s="291" t="s">
        <v>397</v>
      </c>
      <c r="B36" s="288"/>
      <c r="C36" s="292"/>
      <c r="D36" s="289"/>
      <c r="E36" s="292"/>
      <c r="F36" s="292"/>
      <c r="G36" s="288"/>
      <c r="H36" s="289"/>
      <c r="I36" s="290"/>
    </row>
    <row r="37" spans="1:12">
      <c r="A37" s="291" t="s">
        <v>398</v>
      </c>
      <c r="B37" s="310"/>
      <c r="C37" s="292"/>
      <c r="D37" s="289"/>
      <c r="E37" s="292"/>
      <c r="F37" s="292"/>
      <c r="G37" s="288"/>
      <c r="H37" s="289"/>
      <c r="I37" s="290"/>
      <c r="J37" s="38"/>
    </row>
    <row r="38" spans="1:12">
      <c r="A38" s="291" t="s">
        <v>399</v>
      </c>
      <c r="B38" s="310"/>
      <c r="C38" s="292"/>
      <c r="D38" s="289"/>
      <c r="E38" s="292"/>
      <c r="F38" s="292"/>
      <c r="G38" s="288"/>
      <c r="H38" s="289"/>
      <c r="I38" s="290"/>
    </row>
    <row r="39" spans="1:12">
      <c r="A39" s="291" t="s">
        <v>400</v>
      </c>
      <c r="B39" s="310"/>
      <c r="C39" s="292"/>
      <c r="D39" s="289"/>
      <c r="E39" s="292"/>
      <c r="F39" s="292"/>
      <c r="G39" s="288"/>
      <c r="H39" s="289"/>
      <c r="I39" s="290"/>
    </row>
    <row r="40" spans="1:12" ht="13.5" thickBot="1">
      <c r="A40" s="293" t="s">
        <v>401</v>
      </c>
      <c r="B40" s="310"/>
      <c r="C40" s="294"/>
      <c r="D40" s="289"/>
      <c r="E40" s="294"/>
      <c r="F40" s="294"/>
      <c r="G40" s="288"/>
      <c r="H40" s="289"/>
      <c r="I40" s="290"/>
    </row>
    <row r="41" spans="1:12" ht="13.5" thickBot="1">
      <c r="A41" s="295" t="s">
        <v>575</v>
      </c>
      <c r="B41" s="296">
        <v>1507820</v>
      </c>
      <c r="C41" s="296">
        <v>5534</v>
      </c>
      <c r="D41" s="297">
        <v>3.6701993606663924E-3</v>
      </c>
      <c r="E41" s="296">
        <v>857</v>
      </c>
      <c r="F41" s="296">
        <v>34</v>
      </c>
      <c r="G41" s="296">
        <v>891</v>
      </c>
      <c r="H41" s="297">
        <v>0.88745019920318724</v>
      </c>
      <c r="I41" s="298">
        <v>5.909193405048348E-4</v>
      </c>
      <c r="L41" s="38"/>
    </row>
    <row r="42" spans="1:12" s="302" customFormat="1">
      <c r="A42" s="311"/>
      <c r="B42" s="311"/>
      <c r="C42" s="311"/>
      <c r="D42" s="311"/>
      <c r="E42" s="311"/>
      <c r="F42" s="311"/>
      <c r="G42" s="311"/>
      <c r="H42" s="311"/>
      <c r="I42" s="311"/>
      <c r="J42"/>
      <c r="K42"/>
      <c r="L42"/>
    </row>
    <row r="43" spans="1:12" ht="12" customHeight="1">
      <c r="A43" s="1407" t="s">
        <v>601</v>
      </c>
      <c r="B43" s="1408"/>
      <c r="C43" s="1408"/>
      <c r="D43" s="1408"/>
      <c r="E43" s="1408"/>
      <c r="F43" s="1408"/>
      <c r="G43" s="1408"/>
      <c r="H43" s="1408"/>
      <c r="I43" s="1405"/>
    </row>
    <row r="44" spans="1:12" ht="26.25" customHeight="1">
      <c r="A44" s="1402" t="s">
        <v>602</v>
      </c>
      <c r="B44" s="1403"/>
      <c r="C44" s="1403"/>
      <c r="D44" s="1403"/>
      <c r="E44" s="1403"/>
      <c r="F44" s="1403"/>
      <c r="G44" s="1403"/>
      <c r="H44" s="1403"/>
      <c r="I44" s="1403"/>
    </row>
    <row r="45" spans="1:12" s="302" customFormat="1" ht="25.5" customHeight="1">
      <c r="A45" s="1404" t="s">
        <v>603</v>
      </c>
      <c r="B45" s="1405"/>
      <c r="C45" s="1405"/>
      <c r="D45" s="1405"/>
      <c r="E45" s="1405"/>
      <c r="F45" s="1405"/>
      <c r="G45" s="1405"/>
      <c r="H45" s="1405"/>
      <c r="I45" s="1405"/>
    </row>
    <row r="46" spans="1:12" s="302" customFormat="1">
      <c r="A46" s="1406"/>
      <c r="B46" s="1215"/>
      <c r="C46" s="1215"/>
      <c r="D46" s="1215"/>
      <c r="E46" s="1215"/>
      <c r="F46" s="1215"/>
      <c r="G46" s="1215"/>
      <c r="H46" s="1215"/>
      <c r="I46" s="365"/>
    </row>
    <row r="47" spans="1:12" ht="25.5" customHeight="1">
      <c r="A47" s="1406" t="s">
        <v>604</v>
      </c>
      <c r="B47" s="1406"/>
      <c r="C47" s="1406"/>
      <c r="D47" s="1406"/>
      <c r="E47" s="1406"/>
      <c r="F47" s="1406"/>
      <c r="G47" s="1406"/>
      <c r="H47" s="1406"/>
      <c r="I47" s="1406"/>
      <c r="J47" s="302"/>
      <c r="K47" s="302"/>
      <c r="L47" s="302"/>
    </row>
    <row r="48" spans="1:12">
      <c r="B48" s="312"/>
    </row>
  </sheetData>
  <mergeCells count="15">
    <mergeCell ref="A21:H21"/>
    <mergeCell ref="A22:I22"/>
    <mergeCell ref="A25:I25"/>
    <mergeCell ref="A26:I26"/>
    <mergeCell ref="A27:I27"/>
    <mergeCell ref="A1:I1"/>
    <mergeCell ref="A2:I2"/>
    <mergeCell ref="A3:I3"/>
    <mergeCell ref="A19:I19"/>
    <mergeCell ref="A20:I20"/>
    <mergeCell ref="A44:I44"/>
    <mergeCell ref="A45:I45"/>
    <mergeCell ref="A46:H46"/>
    <mergeCell ref="A47:I47"/>
    <mergeCell ref="A43:I43"/>
  </mergeCells>
  <printOptions horizontalCentered="1" verticalCentered="1"/>
  <pageMargins left="0.25" right="0.25" top="0.5" bottom="0.5" header="0.5" footer="0.5"/>
  <pageSetup scale="88"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dimension ref="A1:N52"/>
  <sheetViews>
    <sheetView tabSelected="1" zoomScale="113" zoomScaleNormal="114" workbookViewId="0">
      <selection sqref="A1:M1"/>
    </sheetView>
  </sheetViews>
  <sheetFormatPr defaultColWidth="8.5703125" defaultRowHeight="12.75"/>
  <cols>
    <col min="1" max="1" width="43.42578125" style="121" bestFit="1" customWidth="1"/>
    <col min="2" max="2" width="14" style="121" bestFit="1" customWidth="1"/>
    <col min="3" max="4" width="15.5703125" style="121" bestFit="1" customWidth="1"/>
    <col min="5" max="7" width="12.42578125" style="121" bestFit="1" customWidth="1"/>
    <col min="8" max="8" width="13.5703125" style="121" customWidth="1"/>
    <col min="9" max="9" width="14.42578125" style="121" customWidth="1"/>
    <col min="10" max="10" width="17.42578125" style="121" customWidth="1"/>
    <col min="11" max="11" width="10.5703125" style="121" customWidth="1"/>
    <col min="12" max="13" width="8.5703125" style="121"/>
    <col min="14" max="14" width="26.42578125" style="121" customWidth="1"/>
    <col min="15" max="19" width="8.5703125" style="121"/>
    <col min="20" max="20" width="35.5703125" style="121" customWidth="1"/>
    <col min="21" max="16384" width="8.5703125" style="121"/>
  </cols>
  <sheetData>
    <row r="1" spans="1:14" ht="15.75">
      <c r="A1" s="1184" t="s">
        <v>23</v>
      </c>
      <c r="B1" s="1184"/>
      <c r="C1" s="1184"/>
      <c r="D1" s="1184"/>
      <c r="E1" s="1184"/>
      <c r="F1" s="1184"/>
      <c r="G1" s="1184"/>
      <c r="H1" s="1184"/>
      <c r="I1" s="1184"/>
      <c r="J1" s="1184"/>
      <c r="K1" s="1184"/>
      <c r="L1" s="1184"/>
      <c r="M1" s="1184"/>
    </row>
    <row r="2" spans="1:14" ht="15.75">
      <c r="A2" s="1201" t="s">
        <v>1</v>
      </c>
      <c r="B2" s="1185"/>
      <c r="C2" s="1185"/>
      <c r="D2" s="1185"/>
      <c r="E2" s="1185"/>
      <c r="F2" s="1185"/>
      <c r="G2" s="1185"/>
      <c r="H2" s="1185"/>
      <c r="I2" s="1185"/>
      <c r="J2" s="1185"/>
      <c r="K2" s="1185"/>
      <c r="L2" s="1185"/>
      <c r="M2" s="1202"/>
    </row>
    <row r="3" spans="1:14" ht="16.5" thickBot="1">
      <c r="A3" s="1203" t="s">
        <v>2</v>
      </c>
      <c r="B3" s="1204"/>
      <c r="C3" s="1204"/>
      <c r="D3" s="1204"/>
      <c r="E3" s="1204"/>
      <c r="F3" s="1204"/>
      <c r="G3" s="1204"/>
      <c r="H3" s="1204"/>
      <c r="I3" s="1204"/>
      <c r="J3" s="1204"/>
      <c r="K3" s="1204"/>
      <c r="L3" s="1204"/>
      <c r="M3" s="1205"/>
    </row>
    <row r="4" spans="1:14">
      <c r="A4" s="224" t="s">
        <v>24</v>
      </c>
      <c r="B4" s="1188" t="s">
        <v>25</v>
      </c>
      <c r="C4" s="1189"/>
      <c r="D4" s="1190"/>
      <c r="E4" s="1188" t="s">
        <v>4</v>
      </c>
      <c r="F4" s="1189"/>
      <c r="G4" s="1190"/>
      <c r="H4" s="1188" t="s">
        <v>5</v>
      </c>
      <c r="I4" s="1189"/>
      <c r="J4" s="1190"/>
      <c r="K4" s="1191" t="s">
        <v>6</v>
      </c>
      <c r="L4" s="1189"/>
      <c r="M4" s="1190"/>
    </row>
    <row r="5" spans="1:14" ht="13.5" thickBot="1">
      <c r="A5" s="122" t="s">
        <v>7</v>
      </c>
      <c r="B5" s="123" t="s">
        <v>8</v>
      </c>
      <c r="C5" s="124" t="s">
        <v>9</v>
      </c>
      <c r="D5" s="125" t="s">
        <v>10</v>
      </c>
      <c r="E5" s="123" t="s">
        <v>8</v>
      </c>
      <c r="F5" s="124" t="s">
        <v>9</v>
      </c>
      <c r="G5" s="125" t="s">
        <v>10</v>
      </c>
      <c r="H5" s="123" t="s">
        <v>8</v>
      </c>
      <c r="I5" s="124" t="s">
        <v>9</v>
      </c>
      <c r="J5" s="125" t="s">
        <v>10</v>
      </c>
      <c r="K5" s="123" t="s">
        <v>8</v>
      </c>
      <c r="L5" s="124" t="s">
        <v>9</v>
      </c>
      <c r="M5" s="125" t="s">
        <v>10</v>
      </c>
    </row>
    <row r="6" spans="1:14" ht="13.5" thickBot="1">
      <c r="A6" s="122" t="s">
        <v>26</v>
      </c>
      <c r="B6" s="266"/>
      <c r="C6" s="267"/>
      <c r="D6" s="268"/>
      <c r="E6" s="129"/>
      <c r="F6" s="130"/>
      <c r="G6" s="131"/>
      <c r="H6" s="126"/>
      <c r="I6" s="127"/>
      <c r="J6" s="128"/>
      <c r="K6" s="129"/>
      <c r="L6" s="130"/>
      <c r="M6" s="131"/>
    </row>
    <row r="7" spans="1:14">
      <c r="A7" s="132" t="s">
        <v>24</v>
      </c>
      <c r="B7" s="605">
        <v>10200968</v>
      </c>
      <c r="C7" s="606">
        <v>0</v>
      </c>
      <c r="D7" s="607">
        <f t="shared" ref="D7:D18" si="0">B7+C7</f>
        <v>10200968</v>
      </c>
      <c r="E7" s="1082">
        <v>623736</v>
      </c>
      <c r="F7" s="606">
        <v>0</v>
      </c>
      <c r="G7" s="607">
        <f t="shared" ref="G7:G18" si="1">E7+F7</f>
        <v>623736</v>
      </c>
      <c r="H7" s="1082">
        <v>1171403</v>
      </c>
      <c r="I7" s="606">
        <v>0</v>
      </c>
      <c r="J7" s="607">
        <f t="shared" ref="J7:J17" si="2">H7+I7</f>
        <v>1171403</v>
      </c>
      <c r="K7" s="623">
        <f t="shared" ref="K7:K17" si="3">+H7/B7</f>
        <v>0.11483253353995425</v>
      </c>
      <c r="L7" s="624">
        <v>0</v>
      </c>
      <c r="M7" s="625">
        <f t="shared" ref="M7:M17" si="4">J7/D7</f>
        <v>0.11483253353995425</v>
      </c>
    </row>
    <row r="8" spans="1:14">
      <c r="A8" s="133" t="s">
        <v>27</v>
      </c>
      <c r="B8" s="608">
        <v>1111675</v>
      </c>
      <c r="C8" s="609">
        <v>5794765</v>
      </c>
      <c r="D8" s="610">
        <f t="shared" si="0"/>
        <v>6906440</v>
      </c>
      <c r="E8" s="1083">
        <v>53057</v>
      </c>
      <c r="F8" s="1084">
        <v>1017023</v>
      </c>
      <c r="G8" s="610">
        <f t="shared" si="1"/>
        <v>1070080</v>
      </c>
      <c r="H8" s="1083">
        <v>101843</v>
      </c>
      <c r="I8" s="1084">
        <v>2081532</v>
      </c>
      <c r="J8" s="610">
        <f t="shared" si="2"/>
        <v>2183375</v>
      </c>
      <c r="K8" s="626">
        <f t="shared" si="3"/>
        <v>9.1612206805046434E-2</v>
      </c>
      <c r="L8" s="627">
        <f t="shared" ref="L8:L17" si="5">I8/C8</f>
        <v>0.35920904471535947</v>
      </c>
      <c r="M8" s="628">
        <f t="shared" si="4"/>
        <v>0.31613609906116608</v>
      </c>
      <c r="N8" s="145"/>
    </row>
    <row r="9" spans="1:14">
      <c r="A9" s="132" t="s">
        <v>28</v>
      </c>
      <c r="B9" s="608">
        <v>236147</v>
      </c>
      <c r="C9" s="609">
        <v>23378299</v>
      </c>
      <c r="D9" s="610">
        <f t="shared" si="0"/>
        <v>23614446</v>
      </c>
      <c r="E9" s="1083">
        <v>36782</v>
      </c>
      <c r="F9" s="1084">
        <v>3641434</v>
      </c>
      <c r="G9" s="610">
        <f t="shared" si="1"/>
        <v>3678216</v>
      </c>
      <c r="H9" s="1083">
        <v>72661</v>
      </c>
      <c r="I9" s="1084">
        <v>7193459</v>
      </c>
      <c r="J9" s="610">
        <f t="shared" si="2"/>
        <v>7266120</v>
      </c>
      <c r="K9" s="626">
        <f t="shared" si="3"/>
        <v>0.30769393640401954</v>
      </c>
      <c r="L9" s="627">
        <f t="shared" si="5"/>
        <v>0.30769813492418757</v>
      </c>
      <c r="M9" s="628">
        <f t="shared" si="4"/>
        <v>0.30769809293853434</v>
      </c>
    </row>
    <row r="10" spans="1:14">
      <c r="A10" s="132" t="s">
        <v>29</v>
      </c>
      <c r="B10" s="608">
        <v>11294053</v>
      </c>
      <c r="C10" s="609">
        <v>6498976</v>
      </c>
      <c r="D10" s="610">
        <f t="shared" si="0"/>
        <v>17793029</v>
      </c>
      <c r="E10" s="1083">
        <v>380844</v>
      </c>
      <c r="F10" s="1084">
        <v>4233913</v>
      </c>
      <c r="G10" s="610">
        <f t="shared" si="1"/>
        <v>4614757</v>
      </c>
      <c r="H10" s="1083">
        <v>744541</v>
      </c>
      <c r="I10" s="1084">
        <v>8268755</v>
      </c>
      <c r="J10" s="610">
        <f t="shared" si="2"/>
        <v>9013296</v>
      </c>
      <c r="K10" s="626">
        <f t="shared" si="3"/>
        <v>6.5923278383765327E-2</v>
      </c>
      <c r="L10" s="627">
        <f t="shared" si="5"/>
        <v>1.2723165926447491</v>
      </c>
      <c r="M10" s="628">
        <f t="shared" si="4"/>
        <v>0.50656332881826927</v>
      </c>
    </row>
    <row r="11" spans="1:14">
      <c r="A11" s="132" t="s">
        <v>30</v>
      </c>
      <c r="B11" s="608">
        <v>0</v>
      </c>
      <c r="C11" s="609">
        <v>0</v>
      </c>
      <c r="D11" s="610">
        <f t="shared" si="0"/>
        <v>0</v>
      </c>
      <c r="E11" s="608">
        <v>0</v>
      </c>
      <c r="F11" s="609">
        <v>0</v>
      </c>
      <c r="G11" s="610">
        <f t="shared" si="1"/>
        <v>0</v>
      </c>
      <c r="H11" s="608">
        <v>0</v>
      </c>
      <c r="I11" s="609">
        <v>0</v>
      </c>
      <c r="J11" s="610">
        <f t="shared" si="2"/>
        <v>0</v>
      </c>
      <c r="K11" s="626">
        <v>0</v>
      </c>
      <c r="L11" s="627">
        <v>0</v>
      </c>
      <c r="M11" s="628">
        <v>0</v>
      </c>
    </row>
    <row r="12" spans="1:14">
      <c r="A12" s="132" t="s">
        <v>31</v>
      </c>
      <c r="B12" s="608">
        <v>5542434</v>
      </c>
      <c r="C12" s="609">
        <v>0</v>
      </c>
      <c r="D12" s="610">
        <f t="shared" si="0"/>
        <v>5542434</v>
      </c>
      <c r="E12" s="1083">
        <v>738144</v>
      </c>
      <c r="F12" s="609">
        <v>0</v>
      </c>
      <c r="G12" s="610">
        <f t="shared" si="1"/>
        <v>738144</v>
      </c>
      <c r="H12" s="1083">
        <v>1750190</v>
      </c>
      <c r="I12" s="609">
        <v>0</v>
      </c>
      <c r="J12" s="610">
        <f t="shared" si="2"/>
        <v>1750190</v>
      </c>
      <c r="K12" s="626">
        <f t="shared" si="3"/>
        <v>0.31578003454799825</v>
      </c>
      <c r="L12" s="627">
        <v>0</v>
      </c>
      <c r="M12" s="628">
        <f t="shared" si="4"/>
        <v>0.31578003454799825</v>
      </c>
    </row>
    <row r="13" spans="1:14">
      <c r="A13" s="132" t="s">
        <v>32</v>
      </c>
      <c r="B13" s="608">
        <v>12485358</v>
      </c>
      <c r="C13" s="609">
        <v>0</v>
      </c>
      <c r="D13" s="610">
        <f t="shared" si="0"/>
        <v>12485358</v>
      </c>
      <c r="E13" s="1083">
        <v>402367</v>
      </c>
      <c r="F13" s="609">
        <v>0</v>
      </c>
      <c r="G13" s="610">
        <f t="shared" si="1"/>
        <v>402367</v>
      </c>
      <c r="H13" s="1083">
        <v>826220</v>
      </c>
      <c r="I13" s="609">
        <v>0</v>
      </c>
      <c r="J13" s="610">
        <f t="shared" si="2"/>
        <v>826220</v>
      </c>
      <c r="K13" s="626">
        <f t="shared" si="3"/>
        <v>6.6175114882568845E-2</v>
      </c>
      <c r="L13" s="627">
        <v>0</v>
      </c>
      <c r="M13" s="628">
        <f t="shared" si="4"/>
        <v>6.6175114882568845E-2</v>
      </c>
    </row>
    <row r="14" spans="1:14">
      <c r="A14" s="132" t="s">
        <v>33</v>
      </c>
      <c r="B14" s="608">
        <v>8940653</v>
      </c>
      <c r="C14" s="609">
        <v>7928503</v>
      </c>
      <c r="D14" s="610">
        <f t="shared" si="0"/>
        <v>16869156</v>
      </c>
      <c r="E14" s="1083">
        <v>755893</v>
      </c>
      <c r="F14" s="1084">
        <v>670320</v>
      </c>
      <c r="G14" s="610">
        <f t="shared" si="1"/>
        <v>1426213</v>
      </c>
      <c r="H14" s="1083">
        <v>1763707</v>
      </c>
      <c r="I14" s="1084">
        <v>1564042</v>
      </c>
      <c r="J14" s="610">
        <f t="shared" si="2"/>
        <v>3327749</v>
      </c>
      <c r="K14" s="626">
        <f t="shared" si="3"/>
        <v>0.19726825322490427</v>
      </c>
      <c r="L14" s="627">
        <f t="shared" si="5"/>
        <v>0.19726826110805534</v>
      </c>
      <c r="M14" s="628">
        <f t="shared" si="4"/>
        <v>0.19726825692998512</v>
      </c>
    </row>
    <row r="15" spans="1:14">
      <c r="A15" s="132" t="s">
        <v>34</v>
      </c>
      <c r="B15" s="608">
        <v>2657489</v>
      </c>
      <c r="C15" s="609">
        <v>2356641</v>
      </c>
      <c r="D15" s="610">
        <f t="shared" si="0"/>
        <v>5014130</v>
      </c>
      <c r="E15" s="1083">
        <v>312860</v>
      </c>
      <c r="F15" s="1084">
        <v>277442</v>
      </c>
      <c r="G15" s="610">
        <f t="shared" si="1"/>
        <v>590302</v>
      </c>
      <c r="H15" s="1083">
        <v>659291</v>
      </c>
      <c r="I15" s="1084">
        <v>584654</v>
      </c>
      <c r="J15" s="610">
        <f t="shared" si="2"/>
        <v>1243945</v>
      </c>
      <c r="K15" s="626">
        <f t="shared" si="3"/>
        <v>0.24808795069330483</v>
      </c>
      <c r="L15" s="627">
        <f t="shared" si="5"/>
        <v>0.2480878504617377</v>
      </c>
      <c r="M15" s="628">
        <f t="shared" si="4"/>
        <v>0.24808790358447028</v>
      </c>
    </row>
    <row r="16" spans="1:14">
      <c r="A16" s="133" t="s">
        <v>35</v>
      </c>
      <c r="B16" s="608">
        <f>172250+131672</f>
        <v>303922</v>
      </c>
      <c r="C16" s="609">
        <f>152750+116766</f>
        <v>269516</v>
      </c>
      <c r="D16" s="610">
        <f t="shared" si="0"/>
        <v>573438</v>
      </c>
      <c r="E16" s="1083">
        <v>40578</v>
      </c>
      <c r="F16" s="1084">
        <v>35984</v>
      </c>
      <c r="G16" s="610">
        <f t="shared" si="1"/>
        <v>76562</v>
      </c>
      <c r="H16" s="1083">
        <v>40578</v>
      </c>
      <c r="I16" s="1084">
        <v>35984</v>
      </c>
      <c r="J16" s="610">
        <f t="shared" si="2"/>
        <v>76562</v>
      </c>
      <c r="K16" s="626">
        <f t="shared" si="3"/>
        <v>0.13351452017293911</v>
      </c>
      <c r="L16" s="627">
        <f t="shared" si="5"/>
        <v>0.13351340922245802</v>
      </c>
      <c r="M16" s="628">
        <f t="shared" si="4"/>
        <v>0.13351399802594177</v>
      </c>
    </row>
    <row r="17" spans="1:14">
      <c r="A17" s="133" t="s">
        <v>36</v>
      </c>
      <c r="B17" s="608">
        <v>2640174</v>
      </c>
      <c r="C17" s="609">
        <v>2341287</v>
      </c>
      <c r="D17" s="610">
        <f t="shared" si="0"/>
        <v>4981461</v>
      </c>
      <c r="E17" s="1083">
        <v>342800</v>
      </c>
      <c r="F17" s="1084">
        <v>303992</v>
      </c>
      <c r="G17" s="610">
        <f t="shared" si="1"/>
        <v>646792</v>
      </c>
      <c r="H17" s="1083">
        <v>744721</v>
      </c>
      <c r="I17" s="1084">
        <v>660413</v>
      </c>
      <c r="J17" s="610">
        <f t="shared" si="2"/>
        <v>1405134</v>
      </c>
      <c r="K17" s="626">
        <f t="shared" si="3"/>
        <v>0.28207269672377655</v>
      </c>
      <c r="L17" s="627">
        <f t="shared" si="5"/>
        <v>0.28207263782697295</v>
      </c>
      <c r="M17" s="628">
        <f t="shared" si="4"/>
        <v>0.28207266904227496</v>
      </c>
    </row>
    <row r="18" spans="1:14">
      <c r="A18" s="142" t="s">
        <v>37</v>
      </c>
      <c r="B18" s="608">
        <v>0</v>
      </c>
      <c r="C18" s="609">
        <v>0</v>
      </c>
      <c r="D18" s="610">
        <f t="shared" si="0"/>
        <v>0</v>
      </c>
      <c r="E18" s="1083">
        <v>19342</v>
      </c>
      <c r="F18" s="1084">
        <v>17153</v>
      </c>
      <c r="G18" s="610">
        <f t="shared" si="1"/>
        <v>36495</v>
      </c>
      <c r="H18" s="1083">
        <v>41574</v>
      </c>
      <c r="I18" s="1084">
        <v>36865</v>
      </c>
      <c r="J18" s="610">
        <f t="shared" ref="J18" si="6">SUM(H18:I18)</f>
        <v>78439</v>
      </c>
      <c r="K18" s="812">
        <v>0</v>
      </c>
      <c r="L18" s="813">
        <v>0</v>
      </c>
      <c r="M18" s="814">
        <v>0</v>
      </c>
    </row>
    <row r="19" spans="1:14" ht="13.5" thickBot="1">
      <c r="A19" s="137" t="s">
        <v>38</v>
      </c>
      <c r="B19" s="611">
        <f t="shared" ref="B19:C19" si="7">SUM(B7:B18)</f>
        <v>55412873</v>
      </c>
      <c r="C19" s="612">
        <f t="shared" si="7"/>
        <v>48567987</v>
      </c>
      <c r="D19" s="613">
        <f>SUM(D7:D17)</f>
        <v>103980860</v>
      </c>
      <c r="E19" s="611">
        <f t="shared" ref="E19:J19" si="8">SUM(E7:E18)</f>
        <v>3706403</v>
      </c>
      <c r="F19" s="612">
        <f t="shared" si="8"/>
        <v>10197261</v>
      </c>
      <c r="G19" s="613">
        <f t="shared" si="8"/>
        <v>13903664</v>
      </c>
      <c r="H19" s="611">
        <f t="shared" si="8"/>
        <v>7916729</v>
      </c>
      <c r="I19" s="612">
        <f t="shared" si="8"/>
        <v>20425704</v>
      </c>
      <c r="J19" s="613">
        <f t="shared" si="8"/>
        <v>28342433</v>
      </c>
      <c r="K19" s="629">
        <f>+H19/B19</f>
        <v>0.1428680480075451</v>
      </c>
      <c r="L19" s="630">
        <f>I19/C19</f>
        <v>0.42055899907896122</v>
      </c>
      <c r="M19" s="631">
        <f>J19/D19</f>
        <v>0.27257355824908547</v>
      </c>
      <c r="N19" s="145"/>
    </row>
    <row r="20" spans="1:14">
      <c r="A20" s="141"/>
      <c r="B20" s="614"/>
      <c r="C20" s="615"/>
      <c r="D20" s="616"/>
      <c r="E20" s="614"/>
      <c r="F20" s="615"/>
      <c r="G20" s="616"/>
      <c r="H20" s="614"/>
      <c r="I20" s="615"/>
      <c r="J20" s="616"/>
      <c r="K20" s="632"/>
      <c r="L20" s="633"/>
      <c r="M20" s="634"/>
    </row>
    <row r="21" spans="1:14">
      <c r="A21" s="144" t="s">
        <v>39</v>
      </c>
      <c r="B21" s="605">
        <v>301343</v>
      </c>
      <c r="C21" s="606">
        <v>267229</v>
      </c>
      <c r="D21" s="607">
        <f>SUM(B21:C21)</f>
        <v>568572</v>
      </c>
      <c r="E21" s="1082">
        <v>42632</v>
      </c>
      <c r="F21" s="1085">
        <v>37806</v>
      </c>
      <c r="G21" s="607">
        <f t="shared" ref="G21:G28" si="9">E21+F21</f>
        <v>80438</v>
      </c>
      <c r="H21" s="1082">
        <v>124001</v>
      </c>
      <c r="I21" s="1085">
        <v>109963</v>
      </c>
      <c r="J21" s="607">
        <f t="shared" ref="J21:J28" si="10">H21+I21</f>
        <v>233964</v>
      </c>
      <c r="K21" s="623">
        <f t="shared" ref="K21:K28" si="11">+H21/B21</f>
        <v>0.41149454276356179</v>
      </c>
      <c r="L21" s="624">
        <f t="shared" ref="L21:M24" si="12">I21/C21</f>
        <v>0.41149351305434667</v>
      </c>
      <c r="M21" s="625">
        <f t="shared" si="12"/>
        <v>0.41149405879994089</v>
      </c>
    </row>
    <row r="22" spans="1:14">
      <c r="A22" s="144" t="s">
        <v>40</v>
      </c>
      <c r="B22" s="608">
        <v>0</v>
      </c>
      <c r="C22" s="609">
        <v>0</v>
      </c>
      <c r="D22" s="610">
        <f t="shared" ref="D22:D28" si="13">SUM(B22:C22)</f>
        <v>0</v>
      </c>
      <c r="E22" s="608">
        <v>0</v>
      </c>
      <c r="F22" s="609">
        <v>0</v>
      </c>
      <c r="G22" s="610">
        <f t="shared" si="9"/>
        <v>0</v>
      </c>
      <c r="H22" s="608">
        <v>0</v>
      </c>
      <c r="I22" s="609">
        <v>0</v>
      </c>
      <c r="J22" s="610">
        <f t="shared" si="10"/>
        <v>0</v>
      </c>
      <c r="K22" s="626" t="s">
        <v>41</v>
      </c>
      <c r="L22" s="627" t="s">
        <v>41</v>
      </c>
      <c r="M22" s="628" t="s">
        <v>41</v>
      </c>
    </row>
    <row r="23" spans="1:14">
      <c r="A23" s="133" t="s">
        <v>42</v>
      </c>
      <c r="B23" s="608">
        <v>1538944</v>
      </c>
      <c r="C23" s="609">
        <v>1364724</v>
      </c>
      <c r="D23" s="610">
        <f t="shared" si="13"/>
        <v>2903668</v>
      </c>
      <c r="E23" s="1083">
        <v>137554</v>
      </c>
      <c r="F23" s="1084">
        <v>121982</v>
      </c>
      <c r="G23" s="610">
        <f t="shared" si="9"/>
        <v>259536</v>
      </c>
      <c r="H23" s="1083">
        <v>388566</v>
      </c>
      <c r="I23" s="1084">
        <v>344577</v>
      </c>
      <c r="J23" s="610">
        <f t="shared" si="10"/>
        <v>733143</v>
      </c>
      <c r="K23" s="626">
        <f t="shared" si="11"/>
        <v>0.25248871953755303</v>
      </c>
      <c r="L23" s="627">
        <f t="shared" si="12"/>
        <v>0.25248841524000459</v>
      </c>
      <c r="M23" s="628">
        <f t="shared" si="12"/>
        <v>0.25248857651770107</v>
      </c>
      <c r="N23" s="145"/>
    </row>
    <row r="24" spans="1:14">
      <c r="A24" s="132" t="s">
        <v>43</v>
      </c>
      <c r="B24" s="608">
        <v>1207970</v>
      </c>
      <c r="C24" s="609">
        <v>1071218</v>
      </c>
      <c r="D24" s="610">
        <f t="shared" si="13"/>
        <v>2279188</v>
      </c>
      <c r="E24" s="1083">
        <v>144307</v>
      </c>
      <c r="F24" s="1084">
        <v>127971</v>
      </c>
      <c r="G24" s="610">
        <f t="shared" si="9"/>
        <v>272278</v>
      </c>
      <c r="H24" s="1083">
        <v>316135</v>
      </c>
      <c r="I24" s="1084">
        <v>280346</v>
      </c>
      <c r="J24" s="610">
        <f t="shared" si="10"/>
        <v>596481</v>
      </c>
      <c r="K24" s="626">
        <f t="shared" si="11"/>
        <v>0.26170765830277243</v>
      </c>
      <c r="L24" s="627">
        <f t="shared" si="12"/>
        <v>0.26170770095349405</v>
      </c>
      <c r="M24" s="628">
        <f t="shared" si="12"/>
        <v>0.26170767834860487</v>
      </c>
    </row>
    <row r="25" spans="1:14">
      <c r="A25" s="456" t="s">
        <v>44</v>
      </c>
      <c r="B25" s="608">
        <v>288209.09120000002</v>
      </c>
      <c r="C25" s="609">
        <v>194101.1588</v>
      </c>
      <c r="D25" s="610">
        <f t="shared" si="13"/>
        <v>482310.25</v>
      </c>
      <c r="E25" s="1083">
        <v>1222</v>
      </c>
      <c r="F25" s="1084">
        <v>1083</v>
      </c>
      <c r="G25" s="610">
        <f t="shared" si="9"/>
        <v>2305</v>
      </c>
      <c r="H25" s="1083">
        <v>16625</v>
      </c>
      <c r="I25" s="1084">
        <v>14743</v>
      </c>
      <c r="J25" s="610">
        <f t="shared" si="10"/>
        <v>31368</v>
      </c>
      <c r="K25" s="626">
        <f t="shared" si="11"/>
        <v>5.7683815353566467E-2</v>
      </c>
      <c r="L25" s="627">
        <f t="shared" ref="L25" si="14">I25/C25</f>
        <v>7.5955239480002532E-2</v>
      </c>
      <c r="M25" s="628">
        <f t="shared" ref="M25" si="15">J25/D25</f>
        <v>6.5036975681109818E-2</v>
      </c>
      <c r="N25" s="145"/>
    </row>
    <row r="26" spans="1:14">
      <c r="A26" s="132" t="s">
        <v>45</v>
      </c>
      <c r="B26" s="617">
        <v>306957</v>
      </c>
      <c r="C26" s="618">
        <v>272208</v>
      </c>
      <c r="D26" s="619">
        <f t="shared" si="13"/>
        <v>579165</v>
      </c>
      <c r="E26" s="1086">
        <v>20625</v>
      </c>
      <c r="F26" s="1087">
        <v>18290</v>
      </c>
      <c r="G26" s="619">
        <f t="shared" si="9"/>
        <v>38915</v>
      </c>
      <c r="H26" s="1083">
        <v>55617</v>
      </c>
      <c r="I26" s="1084">
        <v>49321</v>
      </c>
      <c r="J26" s="610">
        <f t="shared" si="10"/>
        <v>104938</v>
      </c>
      <c r="K26" s="626">
        <f t="shared" si="11"/>
        <v>0.1811882446075509</v>
      </c>
      <c r="L26" s="627">
        <f t="shared" ref="L26:L28" si="16">I26/C26</f>
        <v>0.18118864985599248</v>
      </c>
      <c r="M26" s="628">
        <f>J26/D26</f>
        <v>0.18118843507463331</v>
      </c>
    </row>
    <row r="27" spans="1:14">
      <c r="A27" s="132" t="s">
        <v>46</v>
      </c>
      <c r="B27" s="608">
        <v>4100056</v>
      </c>
      <c r="C27" s="609">
        <v>3635899</v>
      </c>
      <c r="D27" s="610">
        <f t="shared" si="13"/>
        <v>7735955</v>
      </c>
      <c r="E27" s="1083">
        <v>353461</v>
      </c>
      <c r="F27" s="1084">
        <v>313447</v>
      </c>
      <c r="G27" s="610">
        <f t="shared" si="9"/>
        <v>666908</v>
      </c>
      <c r="H27" s="1083">
        <v>901040</v>
      </c>
      <c r="I27" s="1084">
        <v>799035</v>
      </c>
      <c r="J27" s="610">
        <f t="shared" si="10"/>
        <v>1700075</v>
      </c>
      <c r="K27" s="626">
        <f t="shared" si="11"/>
        <v>0.21976285201958218</v>
      </c>
      <c r="L27" s="627">
        <f t="shared" si="16"/>
        <v>0.21976270517965432</v>
      </c>
      <c r="M27" s="628">
        <f>J27/D27</f>
        <v>0.21976278300481325</v>
      </c>
      <c r="N27" s="237"/>
    </row>
    <row r="28" spans="1:14" ht="13.5" thickBot="1">
      <c r="A28" s="142" t="s">
        <v>47</v>
      </c>
      <c r="B28" s="620">
        <v>32798</v>
      </c>
      <c r="C28" s="621">
        <v>29085</v>
      </c>
      <c r="D28" s="622">
        <f t="shared" si="13"/>
        <v>61883</v>
      </c>
      <c r="E28" s="1088">
        <v>5116</v>
      </c>
      <c r="F28" s="1089">
        <v>4537</v>
      </c>
      <c r="G28" s="622">
        <f t="shared" si="9"/>
        <v>9653</v>
      </c>
      <c r="H28" s="1083">
        <v>10120</v>
      </c>
      <c r="I28" s="1084">
        <v>8975</v>
      </c>
      <c r="J28" s="610">
        <f t="shared" si="10"/>
        <v>19095</v>
      </c>
      <c r="K28" s="635">
        <f t="shared" si="11"/>
        <v>0.30855539971949508</v>
      </c>
      <c r="L28" s="636">
        <f t="shared" si="16"/>
        <v>0.30857830496819666</v>
      </c>
      <c r="M28" s="637">
        <f>J28/D28</f>
        <v>0.30856616518268343</v>
      </c>
      <c r="N28" s="240"/>
    </row>
    <row r="29" spans="1:14" ht="13.5" thickBot="1">
      <c r="A29" s="421"/>
      <c r="B29" s="401"/>
      <c r="C29" s="402"/>
      <c r="D29" s="403"/>
      <c r="E29" s="404"/>
      <c r="F29" s="405"/>
      <c r="G29" s="406"/>
      <c r="H29" s="404"/>
      <c r="I29" s="405"/>
      <c r="J29" s="406"/>
      <c r="K29" s="404"/>
      <c r="L29" s="405"/>
      <c r="M29" s="406"/>
      <c r="N29" s="145"/>
    </row>
    <row r="30" spans="1:14">
      <c r="A30" s="146" t="s">
        <v>48</v>
      </c>
      <c r="B30" s="638">
        <f>B19+SUM(B21:B28)</f>
        <v>63189150.091200002</v>
      </c>
      <c r="C30" s="638">
        <f>C19+SUM(C21:C28)</f>
        <v>55402451.158799998</v>
      </c>
      <c r="D30" s="639">
        <f>D19+SUM(D21:D28)</f>
        <v>118591601.25</v>
      </c>
      <c r="E30" s="638">
        <f>E19+SUM(E21:E28)</f>
        <v>4411320</v>
      </c>
      <c r="F30" s="638">
        <f>F19+SUM(F21:F28)</f>
        <v>10822377</v>
      </c>
      <c r="G30" s="639">
        <f>SUM(E30:F30)</f>
        <v>15233697</v>
      </c>
      <c r="H30" s="639">
        <f>H19+SUM(H21:H28)</f>
        <v>9728833</v>
      </c>
      <c r="I30" s="639">
        <f>I19+SUM(I21:I28)</f>
        <v>22032664</v>
      </c>
      <c r="J30" s="639">
        <f>SUM(H30:I30)</f>
        <v>31761497</v>
      </c>
      <c r="K30" s="640">
        <f>H30/B30</f>
        <v>0.15396366284336019</v>
      </c>
      <c r="L30" s="641">
        <f>I30/C30</f>
        <v>0.39768392082234399</v>
      </c>
      <c r="M30" s="642">
        <f>J30/D30</f>
        <v>0.26782248207480036</v>
      </c>
      <c r="N30" s="155"/>
    </row>
    <row r="31" spans="1:14" ht="18.75" customHeight="1" thickBot="1">
      <c r="A31" s="1193" t="s">
        <v>49</v>
      </c>
      <c r="B31" s="1194"/>
      <c r="C31" s="1194"/>
      <c r="D31" s="1194"/>
      <c r="E31" s="1194"/>
      <c r="F31" s="1194"/>
      <c r="G31" s="1194"/>
      <c r="H31" s="1194"/>
      <c r="I31" s="1194"/>
      <c r="J31" s="1194"/>
      <c r="K31" s="1194"/>
      <c r="L31" s="1194"/>
      <c r="M31" s="1195"/>
    </row>
    <row r="32" spans="1:14" ht="13.5" thickBot="1">
      <c r="A32" s="144" t="s">
        <v>50</v>
      </c>
      <c r="B32" s="253"/>
      <c r="C32" s="254"/>
      <c r="D32" s="255"/>
      <c r="E32" s="256">
        <v>0</v>
      </c>
      <c r="F32" s="257">
        <v>0</v>
      </c>
      <c r="G32" s="251">
        <f>E32+F32</f>
        <v>0</v>
      </c>
      <c r="H32" s="256">
        <v>0</v>
      </c>
      <c r="I32" s="257">
        <v>0</v>
      </c>
      <c r="J32" s="251">
        <f>H32+I32</f>
        <v>0</v>
      </c>
      <c r="K32" s="225"/>
      <c r="L32" s="205"/>
      <c r="M32" s="223"/>
    </row>
    <row r="33" spans="1:13">
      <c r="A33" s="147" t="s">
        <v>51</v>
      </c>
      <c r="B33" s="258"/>
      <c r="C33" s="258"/>
      <c r="D33" s="258"/>
      <c r="E33" s="259"/>
      <c r="F33" s="260">
        <v>726369</v>
      </c>
      <c r="G33" s="252">
        <f>F33</f>
        <v>726369</v>
      </c>
      <c r="H33" s="259"/>
      <c r="I33" s="260">
        <v>1559747</v>
      </c>
      <c r="J33" s="252">
        <f>I33</f>
        <v>1559747</v>
      </c>
      <c r="K33" s="206"/>
      <c r="L33" s="206"/>
      <c r="M33" s="206"/>
    </row>
    <row r="34" spans="1:13">
      <c r="A34" s="143"/>
      <c r="B34" s="143"/>
      <c r="C34" s="143"/>
      <c r="D34" s="143"/>
      <c r="E34" s="143"/>
      <c r="F34" s="143"/>
      <c r="G34" s="143"/>
      <c r="H34" s="143"/>
      <c r="I34" s="143"/>
      <c r="J34" s="143"/>
      <c r="K34" s="143"/>
      <c r="L34" s="143"/>
      <c r="M34" s="143"/>
    </row>
    <row r="35" spans="1:13" ht="12.75" customHeight="1">
      <c r="A35" s="1196" t="s">
        <v>52</v>
      </c>
      <c r="B35" s="1197"/>
      <c r="C35" s="1197"/>
      <c r="D35" s="1197"/>
      <c r="E35" s="1197"/>
      <c r="F35" s="1197"/>
      <c r="G35" s="1197"/>
      <c r="H35" s="1197"/>
      <c r="I35" s="1197"/>
      <c r="J35" s="1197"/>
      <c r="K35" s="1197"/>
      <c r="L35" s="1197"/>
      <c r="M35" s="1197"/>
    </row>
    <row r="36" spans="1:13" ht="12.75" customHeight="1">
      <c r="A36" s="1200" t="s">
        <v>22</v>
      </c>
      <c r="B36" s="1200"/>
      <c r="C36" s="1200"/>
      <c r="D36" s="1200"/>
      <c r="E36" s="1200"/>
      <c r="F36" s="1200"/>
      <c r="G36" s="1200"/>
      <c r="H36" s="1200"/>
      <c r="I36" s="1200"/>
      <c r="J36" s="1200"/>
      <c r="K36" s="1200"/>
      <c r="L36" s="1200"/>
      <c r="M36" s="1200"/>
    </row>
    <row r="37" spans="1:13" ht="12.75" customHeight="1">
      <c r="A37" s="1198" t="s">
        <v>53</v>
      </c>
      <c r="B37" s="1199"/>
      <c r="C37" s="1199"/>
      <c r="D37" s="1199"/>
      <c r="E37" s="356"/>
      <c r="F37" s="356"/>
      <c r="G37" s="356"/>
      <c r="H37" s="356"/>
      <c r="I37" s="356"/>
      <c r="J37" s="356"/>
      <c r="K37" s="356"/>
      <c r="L37" s="356"/>
      <c r="M37" s="357"/>
    </row>
    <row r="38" spans="1:13">
      <c r="A38" s="121" t="s">
        <v>54</v>
      </c>
    </row>
    <row r="39" spans="1:13" ht="12.75" customHeight="1">
      <c r="A39" s="1200"/>
      <c r="B39" s="1200"/>
      <c r="C39" s="1200"/>
      <c r="D39" s="1200"/>
      <c r="E39" s="1200"/>
      <c r="F39" s="1200"/>
      <c r="G39" s="1200"/>
      <c r="H39" s="1200"/>
      <c r="I39" s="1200"/>
      <c r="J39" s="1200"/>
      <c r="K39" s="1200"/>
      <c r="L39" s="1200"/>
      <c r="M39" s="1200"/>
    </row>
    <row r="40" spans="1:13">
      <c r="A40" s="232"/>
      <c r="B40" s="232"/>
      <c r="C40" s="232"/>
      <c r="D40" s="1172"/>
      <c r="E40" s="1172"/>
      <c r="F40" s="1172"/>
      <c r="G40" s="232"/>
      <c r="H40" s="1094"/>
      <c r="I40"/>
      <c r="J40" s="149"/>
      <c r="K40"/>
      <c r="L40"/>
      <c r="M40"/>
    </row>
    <row r="41" spans="1:13" ht="12.95" customHeight="1">
      <c r="A41" s="1192"/>
      <c r="B41" s="1192"/>
      <c r="C41" s="1192"/>
      <c r="D41" s="1192"/>
      <c r="E41" s="1192"/>
      <c r="F41" s="1192"/>
      <c r="G41" s="1192"/>
      <c r="H41" s="1192"/>
      <c r="I41" s="1192"/>
      <c r="J41" s="1192"/>
      <c r="K41" s="1192"/>
    </row>
    <row r="43" spans="1:13">
      <c r="D43" s="148"/>
    </row>
    <row r="49" spans="4:10">
      <c r="D49" s="145"/>
    </row>
    <row r="50" spans="4:10">
      <c r="D50" s="145"/>
      <c r="J50" s="145"/>
    </row>
    <row r="52" spans="4:10">
      <c r="D52" s="148"/>
    </row>
  </sheetData>
  <mergeCells count="13">
    <mergeCell ref="A1:M1"/>
    <mergeCell ref="A2:M2"/>
    <mergeCell ref="A3:M3"/>
    <mergeCell ref="B4:D4"/>
    <mergeCell ref="E4:G4"/>
    <mergeCell ref="H4:J4"/>
    <mergeCell ref="K4:M4"/>
    <mergeCell ref="A41:K41"/>
    <mergeCell ref="A31:M31"/>
    <mergeCell ref="A35:M35"/>
    <mergeCell ref="A37:D37"/>
    <mergeCell ref="A36:M36"/>
    <mergeCell ref="A39:M39"/>
  </mergeCells>
  <pageMargins left="0.7" right="0.7" top="0.75" bottom="0.75" header="0.3" footer="0.3"/>
  <pageSetup scale="55" orientation="landscape" r:id="rId1"/>
  <customProperties>
    <customPr name="_pios_id" r:id="rId2"/>
  </customProperties>
  <ignoredErrors>
    <ignoredError sqref="G30 D1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66"/>
  <sheetViews>
    <sheetView tabSelected="1" zoomScale="90" zoomScaleNormal="90" workbookViewId="0">
      <selection sqref="A1:M1"/>
    </sheetView>
  </sheetViews>
  <sheetFormatPr defaultColWidth="8.5703125" defaultRowHeight="12.75"/>
  <cols>
    <col min="1" max="1" width="20" customWidth="1"/>
    <col min="2" max="10" width="10.5703125" customWidth="1"/>
  </cols>
  <sheetData>
    <row r="1" spans="1:10" ht="15.75">
      <c r="A1" s="1219" t="s">
        <v>605</v>
      </c>
      <c r="B1" s="1219"/>
      <c r="C1" s="1219"/>
      <c r="D1" s="1219"/>
      <c r="E1" s="1219"/>
      <c r="F1" s="1219"/>
      <c r="G1" s="1219"/>
      <c r="H1" s="1219"/>
      <c r="I1" s="1219"/>
      <c r="J1" s="1219"/>
    </row>
    <row r="2" spans="1:10" ht="15.75">
      <c r="A2" s="1270" t="s">
        <v>1</v>
      </c>
      <c r="B2" s="1308"/>
      <c r="C2" s="1308"/>
      <c r="D2" s="1308"/>
      <c r="E2" s="1308"/>
      <c r="F2" s="1308"/>
      <c r="G2" s="1308"/>
      <c r="H2" s="1308"/>
      <c r="I2" s="1308"/>
      <c r="J2" s="1308"/>
    </row>
    <row r="3" spans="1:10" ht="16.5" thickBot="1">
      <c r="A3" s="1425" t="s">
        <v>2</v>
      </c>
      <c r="B3" s="1308"/>
      <c r="C3" s="1308"/>
      <c r="D3" s="1308"/>
      <c r="E3" s="1308"/>
      <c r="F3" s="1308"/>
      <c r="G3" s="1308"/>
      <c r="H3" s="1308"/>
      <c r="I3" s="1308"/>
      <c r="J3" s="1308"/>
    </row>
    <row r="4" spans="1:10" ht="36" customHeight="1" thickBot="1">
      <c r="A4" s="1426" t="s">
        <v>333</v>
      </c>
      <c r="B4" s="1369" t="s">
        <v>606</v>
      </c>
      <c r="C4" s="1399"/>
      <c r="D4" s="1396"/>
      <c r="E4" s="1369" t="s">
        <v>607</v>
      </c>
      <c r="F4" s="1399"/>
      <c r="G4" s="1396"/>
      <c r="H4" s="1428" t="s">
        <v>608</v>
      </c>
      <c r="I4" s="1399"/>
      <c r="J4" s="1396"/>
    </row>
    <row r="5" spans="1:10" ht="13.5" thickBot="1">
      <c r="A5" s="1427"/>
      <c r="B5" s="791" t="s">
        <v>335</v>
      </c>
      <c r="C5" s="792" t="s">
        <v>609</v>
      </c>
      <c r="D5" s="793" t="s">
        <v>10</v>
      </c>
      <c r="E5" s="791" t="s">
        <v>335</v>
      </c>
      <c r="F5" s="794" t="s">
        <v>336</v>
      </c>
      <c r="G5" s="793" t="s">
        <v>10</v>
      </c>
      <c r="H5" s="749" t="s">
        <v>335</v>
      </c>
      <c r="I5" s="792" t="s">
        <v>336</v>
      </c>
      <c r="J5" s="793" t="s">
        <v>10</v>
      </c>
    </row>
    <row r="6" spans="1:10">
      <c r="A6" s="795" t="s">
        <v>610</v>
      </c>
      <c r="B6" s="799">
        <v>114857.0711597858</v>
      </c>
      <c r="C6" s="754">
        <v>2.9473702142040001</v>
      </c>
      <c r="D6" s="800">
        <f>SUM(B6:C6)</f>
        <v>114860.01853</v>
      </c>
      <c r="E6" s="799">
        <v>126969</v>
      </c>
      <c r="F6" s="754">
        <v>1</v>
      </c>
      <c r="G6" s="800">
        <v>126970</v>
      </c>
      <c r="H6" s="807">
        <v>1.105452182594526</v>
      </c>
      <c r="I6" s="807">
        <v>0.33928550786758604</v>
      </c>
      <c r="J6" s="545">
        <v>1.10543252234316</v>
      </c>
    </row>
    <row r="7" spans="1:10">
      <c r="A7" s="796" t="s">
        <v>611</v>
      </c>
      <c r="B7" s="801">
        <v>0</v>
      </c>
      <c r="C7" s="310">
        <v>113.558859</v>
      </c>
      <c r="D7" s="802">
        <f t="shared" ref="D7:D53" si="0">SUM(B7:C7)</f>
        <v>113.558859</v>
      </c>
      <c r="E7" s="801">
        <v>0</v>
      </c>
      <c r="F7" s="310">
        <v>14</v>
      </c>
      <c r="G7" s="802">
        <v>14</v>
      </c>
      <c r="H7" s="808" t="s">
        <v>574</v>
      </c>
      <c r="I7" s="753">
        <v>0.12328408477580777</v>
      </c>
      <c r="J7" s="546">
        <v>0.12328408477580777</v>
      </c>
    </row>
    <row r="8" spans="1:10">
      <c r="A8" s="796" t="s">
        <v>612</v>
      </c>
      <c r="B8" s="801">
        <v>0.93343235044403627</v>
      </c>
      <c r="C8" s="310">
        <v>5225.882749649556</v>
      </c>
      <c r="D8" s="802">
        <f t="shared" si="0"/>
        <v>5226.8161820000005</v>
      </c>
      <c r="E8" s="801">
        <v>0</v>
      </c>
      <c r="F8" s="310">
        <v>4517</v>
      </c>
      <c r="G8" s="802">
        <v>4517</v>
      </c>
      <c r="H8" s="808">
        <v>0</v>
      </c>
      <c r="I8" s="753">
        <v>0.86435157778901694</v>
      </c>
      <c r="J8" s="546">
        <v>0.86419721733386179</v>
      </c>
    </row>
    <row r="9" spans="1:10">
      <c r="A9" s="796" t="s">
        <v>613</v>
      </c>
      <c r="B9" s="801">
        <v>21372.79875362934</v>
      </c>
      <c r="C9" s="310">
        <v>11976.102901370659</v>
      </c>
      <c r="D9" s="802">
        <f t="shared" si="0"/>
        <v>33348.901655000001</v>
      </c>
      <c r="E9" s="801">
        <v>20282</v>
      </c>
      <c r="F9" s="310">
        <v>11971</v>
      </c>
      <c r="G9" s="802">
        <v>32253</v>
      </c>
      <c r="H9" s="808">
        <v>0.94896322347843609</v>
      </c>
      <c r="I9" s="753">
        <v>0.99957390969226934</v>
      </c>
      <c r="J9" s="546">
        <v>0.96713829839623244</v>
      </c>
    </row>
    <row r="10" spans="1:10">
      <c r="A10" s="796" t="s">
        <v>614</v>
      </c>
      <c r="B10" s="801">
        <v>8.9320894695444508</v>
      </c>
      <c r="C10" s="310">
        <v>7654.8196975304554</v>
      </c>
      <c r="D10" s="802">
        <f t="shared" si="0"/>
        <v>7663.7517870000001</v>
      </c>
      <c r="E10" s="801">
        <v>14</v>
      </c>
      <c r="F10" s="310">
        <v>5463</v>
      </c>
      <c r="G10" s="802">
        <v>5477</v>
      </c>
      <c r="H10" s="808">
        <v>1.567382419056089</v>
      </c>
      <c r="I10" s="753">
        <v>0.71366801778001843</v>
      </c>
      <c r="J10" s="546">
        <v>0.71466302044001728</v>
      </c>
    </row>
    <row r="11" spans="1:10">
      <c r="A11" s="796" t="s">
        <v>615</v>
      </c>
      <c r="B11" s="801">
        <v>12.117976065999983</v>
      </c>
      <c r="C11" s="310">
        <v>2182.967855934</v>
      </c>
      <c r="D11" s="802">
        <f t="shared" si="0"/>
        <v>2195.0858319999998</v>
      </c>
      <c r="E11" s="801">
        <v>5</v>
      </c>
      <c r="F11" s="310">
        <v>3536</v>
      </c>
      <c r="G11" s="802">
        <v>3541</v>
      </c>
      <c r="H11" s="808">
        <v>0.41261015641289739</v>
      </c>
      <c r="I11" s="753">
        <v>1.6198131321027145</v>
      </c>
      <c r="J11" s="546">
        <v>1.6131487654738781</v>
      </c>
    </row>
    <row r="12" spans="1:10">
      <c r="A12" s="796" t="s">
        <v>616</v>
      </c>
      <c r="B12" s="801">
        <v>76637.953177499468</v>
      </c>
      <c r="C12" s="310">
        <v>0.59374450052500005</v>
      </c>
      <c r="D12" s="802">
        <f t="shared" si="0"/>
        <v>76638.546921999994</v>
      </c>
      <c r="E12" s="801">
        <v>98755</v>
      </c>
      <c r="F12" s="310">
        <v>0</v>
      </c>
      <c r="G12" s="802">
        <v>98755</v>
      </c>
      <c r="H12" s="808">
        <v>1.2885913037274852</v>
      </c>
      <c r="I12" s="753">
        <v>0</v>
      </c>
      <c r="J12" s="546">
        <v>1.2885813205789163</v>
      </c>
    </row>
    <row r="13" spans="1:10">
      <c r="A13" s="796" t="s">
        <v>617</v>
      </c>
      <c r="B13" s="801">
        <v>7608.7310085916761</v>
      </c>
      <c r="C13" s="310">
        <v>6489.4828354083256</v>
      </c>
      <c r="D13" s="802">
        <f t="shared" si="0"/>
        <v>14098.213844000002</v>
      </c>
      <c r="E13" s="801">
        <v>6071</v>
      </c>
      <c r="F13" s="310">
        <v>5891</v>
      </c>
      <c r="G13" s="802">
        <v>11962</v>
      </c>
      <c r="H13" s="808">
        <v>0.79789914943039897</v>
      </c>
      <c r="I13" s="753">
        <v>0.90777649766744961</v>
      </c>
      <c r="J13" s="546">
        <v>0.84847627737543907</v>
      </c>
    </row>
    <row r="14" spans="1:10">
      <c r="A14" s="796" t="s">
        <v>618</v>
      </c>
      <c r="B14" s="801">
        <v>123227.78040688056</v>
      </c>
      <c r="C14" s="310">
        <v>169.91484111945198</v>
      </c>
      <c r="D14" s="802">
        <f t="shared" si="0"/>
        <v>123397.695248</v>
      </c>
      <c r="E14" s="801">
        <v>159100</v>
      </c>
      <c r="F14" s="310">
        <v>89</v>
      </c>
      <c r="G14" s="802">
        <v>159189</v>
      </c>
      <c r="H14" s="808">
        <v>1.2911049722284578</v>
      </c>
      <c r="I14" s="753">
        <v>0.52379179719464308</v>
      </c>
      <c r="J14" s="546">
        <v>1.290048405523847</v>
      </c>
    </row>
    <row r="15" spans="1:10">
      <c r="A15" s="796" t="s">
        <v>619</v>
      </c>
      <c r="B15" s="801">
        <v>0.3273553034998713</v>
      </c>
      <c r="C15" s="310">
        <v>3507.5652046965001</v>
      </c>
      <c r="D15" s="802">
        <f t="shared" si="0"/>
        <v>3507.8925600000002</v>
      </c>
      <c r="E15" s="801">
        <v>0</v>
      </c>
      <c r="F15" s="310">
        <v>4836</v>
      </c>
      <c r="G15" s="802">
        <v>4836</v>
      </c>
      <c r="H15" s="808" t="s">
        <v>574</v>
      </c>
      <c r="I15" s="753">
        <v>1.3787341696527193</v>
      </c>
      <c r="J15" s="546">
        <v>1.3786055066635221</v>
      </c>
    </row>
    <row r="16" spans="1:10">
      <c r="A16" s="796" t="s">
        <v>620</v>
      </c>
      <c r="B16" s="801">
        <v>0</v>
      </c>
      <c r="C16" s="310">
        <v>19759.470264</v>
      </c>
      <c r="D16" s="802">
        <f t="shared" si="0"/>
        <v>19759.470264</v>
      </c>
      <c r="E16" s="801">
        <v>0</v>
      </c>
      <c r="F16" s="310">
        <v>18375</v>
      </c>
      <c r="G16" s="802">
        <v>18375</v>
      </c>
      <c r="H16" s="808" t="s">
        <v>574</v>
      </c>
      <c r="I16" s="753">
        <v>0.92993383701574317</v>
      </c>
      <c r="J16" s="546">
        <v>0.92993383701574317</v>
      </c>
    </row>
    <row r="17" spans="1:10">
      <c r="A17" s="796" t="s">
        <v>621</v>
      </c>
      <c r="B17" s="801">
        <v>37923.46422140229</v>
      </c>
      <c r="C17" s="310">
        <v>59403.918550597715</v>
      </c>
      <c r="D17" s="802">
        <f t="shared" si="0"/>
        <v>97327.382772000012</v>
      </c>
      <c r="E17" s="801">
        <v>51341</v>
      </c>
      <c r="F17" s="310">
        <v>71221</v>
      </c>
      <c r="G17" s="802">
        <v>122562</v>
      </c>
      <c r="H17" s="808">
        <v>1.353805646558667</v>
      </c>
      <c r="I17" s="753">
        <v>1.1989276421106294</v>
      </c>
      <c r="J17" s="546">
        <v>1.2592756170903601</v>
      </c>
    </row>
    <row r="18" spans="1:10">
      <c r="A18" s="796" t="s">
        <v>622</v>
      </c>
      <c r="B18" s="801">
        <v>87.082296031422629</v>
      </c>
      <c r="C18" s="310">
        <v>7582.1492339685774</v>
      </c>
      <c r="D18" s="802">
        <f t="shared" si="0"/>
        <v>7669.23153</v>
      </c>
      <c r="E18" s="801">
        <v>131</v>
      </c>
      <c r="F18" s="310">
        <v>10289</v>
      </c>
      <c r="G18" s="802">
        <v>10420</v>
      </c>
      <c r="H18" s="808">
        <v>1.5043241390044444</v>
      </c>
      <c r="I18" s="753">
        <v>1.3570030980008327</v>
      </c>
      <c r="J18" s="546">
        <v>1.3586758933068748</v>
      </c>
    </row>
    <row r="19" spans="1:10">
      <c r="A19" s="796" t="s">
        <v>623</v>
      </c>
      <c r="B19" s="801">
        <v>0</v>
      </c>
      <c r="C19" s="310">
        <v>14205.029952999999</v>
      </c>
      <c r="D19" s="802">
        <f t="shared" si="0"/>
        <v>14205.029952999999</v>
      </c>
      <c r="E19" s="801">
        <v>0</v>
      </c>
      <c r="F19" s="310">
        <v>12734</v>
      </c>
      <c r="G19" s="802">
        <v>12734</v>
      </c>
      <c r="H19" s="808" t="s">
        <v>574</v>
      </c>
      <c r="I19" s="753">
        <v>0.89644302350173299</v>
      </c>
      <c r="J19" s="546">
        <v>0.89644302350173299</v>
      </c>
    </row>
    <row r="20" spans="1:10">
      <c r="A20" s="796" t="s">
        <v>624</v>
      </c>
      <c r="B20" s="801">
        <v>0</v>
      </c>
      <c r="C20" s="310">
        <v>250.258071</v>
      </c>
      <c r="D20" s="802">
        <f t="shared" si="0"/>
        <v>250.258071</v>
      </c>
      <c r="E20" s="801">
        <v>0</v>
      </c>
      <c r="F20" s="310">
        <v>156</v>
      </c>
      <c r="G20" s="802">
        <v>156</v>
      </c>
      <c r="H20" s="808" t="s">
        <v>574</v>
      </c>
      <c r="I20" s="753">
        <v>0.62335651903910028</v>
      </c>
      <c r="J20" s="546">
        <v>0.62335651903910028</v>
      </c>
    </row>
    <row r="21" spans="1:10">
      <c r="A21" s="796" t="s">
        <v>625</v>
      </c>
      <c r="B21" s="801">
        <v>11899.253634237191</v>
      </c>
      <c r="C21" s="310">
        <v>4687.9748427628092</v>
      </c>
      <c r="D21" s="802">
        <f t="shared" si="0"/>
        <v>16587.228477000001</v>
      </c>
      <c r="E21" s="801">
        <v>18531</v>
      </c>
      <c r="F21" s="310">
        <v>5958</v>
      </c>
      <c r="G21" s="802">
        <v>24489</v>
      </c>
      <c r="H21" s="808">
        <v>1.5573245658602974</v>
      </c>
      <c r="I21" s="753">
        <v>1.2709112569573251</v>
      </c>
      <c r="J21" s="546">
        <v>1.476376842216689</v>
      </c>
    </row>
    <row r="22" spans="1:10">
      <c r="A22" s="796" t="s">
        <v>626</v>
      </c>
      <c r="B22" s="801">
        <v>16238.664091000001</v>
      </c>
      <c r="C22" s="310">
        <v>0</v>
      </c>
      <c r="D22" s="802">
        <f t="shared" si="0"/>
        <v>16238.664091000001</v>
      </c>
      <c r="E22" s="801">
        <v>14824</v>
      </c>
      <c r="F22" s="310">
        <v>0</v>
      </c>
      <c r="G22" s="802">
        <v>14824</v>
      </c>
      <c r="H22" s="808">
        <v>0.91288297589799561</v>
      </c>
      <c r="I22" s="753" t="s">
        <v>574</v>
      </c>
      <c r="J22" s="546">
        <v>0.91288297589799561</v>
      </c>
    </row>
    <row r="23" spans="1:10">
      <c r="A23" s="796" t="s">
        <v>627</v>
      </c>
      <c r="B23" s="801">
        <v>28.985842188504193</v>
      </c>
      <c r="C23" s="310">
        <v>3627.149650811496</v>
      </c>
      <c r="D23" s="802">
        <f t="shared" si="0"/>
        <v>3656.1354930000002</v>
      </c>
      <c r="E23" s="801">
        <v>18</v>
      </c>
      <c r="F23" s="310">
        <v>2343</v>
      </c>
      <c r="G23" s="802">
        <v>2361</v>
      </c>
      <c r="H23" s="808">
        <v>0.62099282411531287</v>
      </c>
      <c r="I23" s="753">
        <v>0.64596176765847102</v>
      </c>
      <c r="J23" s="546">
        <v>0.6457638138740609</v>
      </c>
    </row>
    <row r="24" spans="1:10">
      <c r="A24" s="796" t="s">
        <v>628</v>
      </c>
      <c r="B24" s="801">
        <v>21.547195630741044</v>
      </c>
      <c r="C24" s="310">
        <v>14654.359908369261</v>
      </c>
      <c r="D24" s="802">
        <f t="shared" si="0"/>
        <v>14675.907104000002</v>
      </c>
      <c r="E24" s="801">
        <v>2</v>
      </c>
      <c r="F24" s="310">
        <v>10422</v>
      </c>
      <c r="G24" s="802">
        <v>10424</v>
      </c>
      <c r="H24" s="808">
        <v>9.2819503487805696E-2</v>
      </c>
      <c r="I24" s="753">
        <v>0.71118766463814531</v>
      </c>
      <c r="J24" s="546">
        <v>0.71027977528958874</v>
      </c>
    </row>
    <row r="25" spans="1:10">
      <c r="A25" s="796" t="s">
        <v>629</v>
      </c>
      <c r="B25" s="801">
        <v>17939.542139880312</v>
      </c>
      <c r="C25" s="310">
        <v>17720.960835119688</v>
      </c>
      <c r="D25" s="802">
        <f t="shared" si="0"/>
        <v>35660.502974999996</v>
      </c>
      <c r="E25" s="801">
        <v>20835</v>
      </c>
      <c r="F25" s="310">
        <v>22307</v>
      </c>
      <c r="G25" s="802">
        <v>43142</v>
      </c>
      <c r="H25" s="808">
        <v>1.1614008784361876</v>
      </c>
      <c r="I25" s="753">
        <v>1.258791789426656</v>
      </c>
      <c r="J25" s="546">
        <v>1.2097978547931574</v>
      </c>
    </row>
    <row r="26" spans="1:10">
      <c r="A26" s="796" t="s">
        <v>630</v>
      </c>
      <c r="B26" s="801">
        <v>34632.713006836297</v>
      </c>
      <c r="C26" s="310">
        <v>4632.6621221636969</v>
      </c>
      <c r="D26" s="802">
        <f t="shared" si="0"/>
        <v>39265.375128999993</v>
      </c>
      <c r="E26" s="801">
        <v>40886</v>
      </c>
      <c r="F26" s="310">
        <v>6514</v>
      </c>
      <c r="G26" s="802">
        <v>47400</v>
      </c>
      <c r="H26" s="808">
        <v>1.1805601251027993</v>
      </c>
      <c r="I26" s="753">
        <v>1.4061029766957447</v>
      </c>
      <c r="J26" s="546">
        <v>1.2071704356389064</v>
      </c>
    </row>
    <row r="27" spans="1:10">
      <c r="A27" s="796" t="s">
        <v>631</v>
      </c>
      <c r="B27" s="801">
        <v>11197.810661212499</v>
      </c>
      <c r="C27" s="310">
        <v>0.27072978749999999</v>
      </c>
      <c r="D27" s="802">
        <f t="shared" si="0"/>
        <v>11198.081391</v>
      </c>
      <c r="E27" s="801">
        <v>11983</v>
      </c>
      <c r="F27" s="310">
        <v>0</v>
      </c>
      <c r="G27" s="802">
        <v>11983</v>
      </c>
      <c r="H27" s="808">
        <v>1.0701198977678088</v>
      </c>
      <c r="I27" s="753">
        <v>0</v>
      </c>
      <c r="J27" s="546">
        <v>1.0700940260740421</v>
      </c>
    </row>
    <row r="28" spans="1:10">
      <c r="A28" s="796" t="s">
        <v>632</v>
      </c>
      <c r="B28" s="801">
        <v>5.8500964101467616</v>
      </c>
      <c r="C28" s="310">
        <v>10447.343986589854</v>
      </c>
      <c r="D28" s="802">
        <f t="shared" si="0"/>
        <v>10453.194083000002</v>
      </c>
      <c r="E28" s="801">
        <v>0</v>
      </c>
      <c r="F28" s="310">
        <v>9638</v>
      </c>
      <c r="G28" s="802">
        <v>9638</v>
      </c>
      <c r="H28" s="808">
        <v>0</v>
      </c>
      <c r="I28" s="753">
        <v>0.92253112488411182</v>
      </c>
      <c r="J28" s="546">
        <v>0.9220148333105429</v>
      </c>
    </row>
    <row r="29" spans="1:10">
      <c r="A29" s="796" t="s">
        <v>633</v>
      </c>
      <c r="B29" s="801">
        <v>19435.016088941753</v>
      </c>
      <c r="C29" s="310">
        <v>8859.9929770582494</v>
      </c>
      <c r="D29" s="802">
        <f t="shared" si="0"/>
        <v>28295.009066000002</v>
      </c>
      <c r="E29" s="801">
        <v>14329</v>
      </c>
      <c r="F29" s="310">
        <v>8247</v>
      </c>
      <c r="G29" s="802">
        <v>22576</v>
      </c>
      <c r="H29" s="808">
        <v>0.73727749616595362</v>
      </c>
      <c r="I29" s="753">
        <v>0.93081337889933868</v>
      </c>
      <c r="J29" s="546">
        <v>0.79787922835931835</v>
      </c>
    </row>
    <row r="30" spans="1:10">
      <c r="A30" s="796" t="s">
        <v>634</v>
      </c>
      <c r="B30" s="801">
        <v>103.51431539825626</v>
      </c>
      <c r="C30" s="310">
        <v>2498.1322966017437</v>
      </c>
      <c r="D30" s="802">
        <f t="shared" si="0"/>
        <v>2601.646612</v>
      </c>
      <c r="E30" s="801">
        <v>8</v>
      </c>
      <c r="F30" s="310">
        <v>1559</v>
      </c>
      <c r="G30" s="802">
        <v>1567</v>
      </c>
      <c r="H30" s="808">
        <v>7.7283996606857364E-2</v>
      </c>
      <c r="I30" s="753">
        <v>0.62406622824609292</v>
      </c>
      <c r="J30" s="546">
        <v>0.60231085681363095</v>
      </c>
    </row>
    <row r="31" spans="1:10">
      <c r="A31" s="796" t="s">
        <v>635</v>
      </c>
      <c r="B31" s="801">
        <v>123014.25106299999</v>
      </c>
      <c r="C31" s="310">
        <v>0</v>
      </c>
      <c r="D31" s="802">
        <f t="shared" si="0"/>
        <v>123014.25106299999</v>
      </c>
      <c r="E31" s="801">
        <v>96860</v>
      </c>
      <c r="F31" s="310">
        <v>0</v>
      </c>
      <c r="G31" s="802">
        <v>96860</v>
      </c>
      <c r="H31" s="808">
        <v>0.78738844615974235</v>
      </c>
      <c r="I31" s="753" t="s">
        <v>574</v>
      </c>
      <c r="J31" s="546">
        <v>0.78738844615974235</v>
      </c>
    </row>
    <row r="32" spans="1:10">
      <c r="A32" s="796" t="s">
        <v>636</v>
      </c>
      <c r="B32" s="801">
        <v>84.578816271243923</v>
      </c>
      <c r="C32" s="310">
        <v>4535.6082897287561</v>
      </c>
      <c r="D32" s="802">
        <f t="shared" si="0"/>
        <v>4620.1871060000003</v>
      </c>
      <c r="E32" s="801">
        <v>88</v>
      </c>
      <c r="F32" s="310">
        <v>5842</v>
      </c>
      <c r="G32" s="802">
        <v>5930</v>
      </c>
      <c r="H32" s="808">
        <v>1.0404496525203706</v>
      </c>
      <c r="I32" s="753">
        <v>1.2880301002248522</v>
      </c>
      <c r="J32" s="546">
        <v>1.2834978030000155</v>
      </c>
    </row>
    <row r="33" spans="1:10">
      <c r="A33" s="796" t="s">
        <v>637</v>
      </c>
      <c r="B33" s="801">
        <v>39.518432617499997</v>
      </c>
      <c r="C33" s="310">
        <v>255.89126738249999</v>
      </c>
      <c r="D33" s="802">
        <f t="shared" si="0"/>
        <v>295.40969999999999</v>
      </c>
      <c r="E33" s="801">
        <v>20</v>
      </c>
      <c r="F33" s="310">
        <v>257</v>
      </c>
      <c r="G33" s="802">
        <v>277</v>
      </c>
      <c r="H33" s="808">
        <v>0.5060929463873366</v>
      </c>
      <c r="I33" s="753">
        <v>1.0043328270981702</v>
      </c>
      <c r="J33" s="546">
        <v>0.93768078705607838</v>
      </c>
    </row>
    <row r="34" spans="1:10">
      <c r="A34" s="796" t="s">
        <v>638</v>
      </c>
      <c r="B34" s="801">
        <v>64493.768544999999</v>
      </c>
      <c r="C34" s="310">
        <v>0</v>
      </c>
      <c r="D34" s="802">
        <f t="shared" si="0"/>
        <v>64493.768544999999</v>
      </c>
      <c r="E34" s="801">
        <v>53048</v>
      </c>
      <c r="F34" s="310">
        <v>0</v>
      </c>
      <c r="G34" s="802">
        <v>53048</v>
      </c>
      <c r="H34" s="808">
        <v>0.82252907834012201</v>
      </c>
      <c r="I34" s="753" t="s">
        <v>574</v>
      </c>
      <c r="J34" s="546">
        <v>0.82252907834012201</v>
      </c>
    </row>
    <row r="35" spans="1:10">
      <c r="A35" s="796" t="s">
        <v>639</v>
      </c>
      <c r="B35" s="801">
        <v>75102.093465704354</v>
      </c>
      <c r="C35" s="310">
        <v>8030.4533462956479</v>
      </c>
      <c r="D35" s="802">
        <f t="shared" si="0"/>
        <v>83132.546812000001</v>
      </c>
      <c r="E35" s="801">
        <v>84490</v>
      </c>
      <c r="F35" s="310">
        <v>9747</v>
      </c>
      <c r="G35" s="802">
        <v>94237</v>
      </c>
      <c r="H35" s="808">
        <v>1.1250019287223021</v>
      </c>
      <c r="I35" s="753">
        <v>1.2137546387086819</v>
      </c>
      <c r="J35" s="546">
        <v>1.1335752796448322</v>
      </c>
    </row>
    <row r="36" spans="1:10">
      <c r="A36" s="796" t="s">
        <v>640</v>
      </c>
      <c r="B36" s="801">
        <v>11139.126353043835</v>
      </c>
      <c r="C36" s="310">
        <v>16124.906778956163</v>
      </c>
      <c r="D36" s="802">
        <f t="shared" si="0"/>
        <v>27264.033131999997</v>
      </c>
      <c r="E36" s="801">
        <v>6602</v>
      </c>
      <c r="F36" s="310">
        <v>16664</v>
      </c>
      <c r="G36" s="802">
        <v>23266</v>
      </c>
      <c r="H36" s="808">
        <v>0.59268561920890339</v>
      </c>
      <c r="I36" s="753">
        <v>1.0334323310164732</v>
      </c>
      <c r="J36" s="546">
        <v>0.85335870475790043</v>
      </c>
    </row>
    <row r="37" spans="1:10">
      <c r="A37" s="796" t="s">
        <v>641</v>
      </c>
      <c r="B37" s="801">
        <v>40074.178326000001</v>
      </c>
      <c r="C37" s="310">
        <v>0</v>
      </c>
      <c r="D37" s="802">
        <f t="shared" si="0"/>
        <v>40074.178326000001</v>
      </c>
      <c r="E37" s="801">
        <v>39237</v>
      </c>
      <c r="F37" s="310">
        <v>0</v>
      </c>
      <c r="G37" s="802">
        <v>39237</v>
      </c>
      <c r="H37" s="808">
        <v>0.97910928281075094</v>
      </c>
      <c r="I37" s="753" t="s">
        <v>574</v>
      </c>
      <c r="J37" s="546">
        <v>0.97910928281075094</v>
      </c>
    </row>
    <row r="38" spans="1:10">
      <c r="A38" s="796" t="s">
        <v>642</v>
      </c>
      <c r="B38" s="801">
        <v>14603.921712410185</v>
      </c>
      <c r="C38" s="310">
        <v>1181.8661515898161</v>
      </c>
      <c r="D38" s="802">
        <f t="shared" si="0"/>
        <v>15785.787864000002</v>
      </c>
      <c r="E38" s="801">
        <v>21582</v>
      </c>
      <c r="F38" s="310">
        <v>959</v>
      </c>
      <c r="G38" s="802">
        <v>22541</v>
      </c>
      <c r="H38" s="808">
        <v>1.4778222196069397</v>
      </c>
      <c r="I38" s="753">
        <v>0.81142860273134798</v>
      </c>
      <c r="J38" s="546">
        <v>1.4279299959050811</v>
      </c>
    </row>
    <row r="39" spans="1:10">
      <c r="A39" s="796" t="s">
        <v>643</v>
      </c>
      <c r="B39" s="801">
        <v>91993.583608449189</v>
      </c>
      <c r="C39" s="310">
        <v>3683.8158725508233</v>
      </c>
      <c r="D39" s="802">
        <f t="shared" si="0"/>
        <v>95677.399481000015</v>
      </c>
      <c r="E39" s="801">
        <v>112988</v>
      </c>
      <c r="F39" s="310">
        <v>3316</v>
      </c>
      <c r="G39" s="802">
        <v>116304</v>
      </c>
      <c r="H39" s="808">
        <v>1.2282160947323131</v>
      </c>
      <c r="I39" s="753">
        <v>0.90015356758422005</v>
      </c>
      <c r="J39" s="546">
        <v>1.2155848782563963</v>
      </c>
    </row>
    <row r="40" spans="1:10">
      <c r="A40" s="796" t="s">
        <v>644</v>
      </c>
      <c r="B40" s="801">
        <v>20862.7489791632</v>
      </c>
      <c r="C40" s="310">
        <v>6.5584468368</v>
      </c>
      <c r="D40" s="802">
        <f t="shared" si="0"/>
        <v>20869.307425999999</v>
      </c>
      <c r="E40" s="801">
        <v>20720</v>
      </c>
      <c r="F40" s="310">
        <v>2</v>
      </c>
      <c r="G40" s="802">
        <v>20722</v>
      </c>
      <c r="H40" s="808">
        <v>0.99315770997840358</v>
      </c>
      <c r="I40" s="753">
        <v>0.30495024961974698</v>
      </c>
      <c r="J40" s="546">
        <v>0.99294143197984253</v>
      </c>
    </row>
    <row r="41" spans="1:10">
      <c r="A41" s="796" t="s">
        <v>645</v>
      </c>
      <c r="B41" s="801">
        <v>10224.929843811067</v>
      </c>
      <c r="C41" s="310">
        <v>10661.409843188932</v>
      </c>
      <c r="D41" s="802">
        <f t="shared" si="0"/>
        <v>20886.339687</v>
      </c>
      <c r="E41" s="801">
        <v>9954</v>
      </c>
      <c r="F41" s="310">
        <v>8726</v>
      </c>
      <c r="G41" s="802">
        <v>18680</v>
      </c>
      <c r="H41" s="808">
        <v>0.97350301195708888</v>
      </c>
      <c r="I41" s="753">
        <v>0.81846586224003259</v>
      </c>
      <c r="J41" s="546">
        <v>0.8943644640437759</v>
      </c>
    </row>
    <row r="42" spans="1:10">
      <c r="A42" s="796" t="s">
        <v>646</v>
      </c>
      <c r="B42" s="801">
        <v>8.1111329087179911</v>
      </c>
      <c r="C42" s="310">
        <v>360.25858909128203</v>
      </c>
      <c r="D42" s="802">
        <f t="shared" si="0"/>
        <v>368.36972200000002</v>
      </c>
      <c r="E42" s="801">
        <v>1</v>
      </c>
      <c r="F42" s="310">
        <v>116</v>
      </c>
      <c r="G42" s="802">
        <v>117</v>
      </c>
      <c r="H42" s="808">
        <v>0.12328733991341481</v>
      </c>
      <c r="I42" s="753">
        <v>0.32199093515743499</v>
      </c>
      <c r="J42" s="546">
        <v>0.3176156806937569</v>
      </c>
    </row>
    <row r="43" spans="1:10">
      <c r="A43" s="796" t="s">
        <v>647</v>
      </c>
      <c r="B43" s="801">
        <v>0</v>
      </c>
      <c r="C43" s="310">
        <v>15.537756</v>
      </c>
      <c r="D43" s="802">
        <f t="shared" si="0"/>
        <v>15.537756</v>
      </c>
      <c r="E43" s="801">
        <v>0</v>
      </c>
      <c r="F43" s="310">
        <v>8</v>
      </c>
      <c r="G43" s="802">
        <v>8</v>
      </c>
      <c r="H43" s="808" t="s">
        <v>574</v>
      </c>
      <c r="I43" s="753">
        <v>0.51487486352598144</v>
      </c>
      <c r="J43" s="546">
        <v>0.51487486352598144</v>
      </c>
    </row>
    <row r="44" spans="1:10">
      <c r="A44" s="796" t="s">
        <v>648</v>
      </c>
      <c r="B44" s="801">
        <v>36064.147711999998</v>
      </c>
      <c r="C44" s="310">
        <v>0</v>
      </c>
      <c r="D44" s="802">
        <f t="shared" si="0"/>
        <v>36064.147711999998</v>
      </c>
      <c r="E44" s="801">
        <v>48131</v>
      </c>
      <c r="F44" s="310">
        <v>0</v>
      </c>
      <c r="G44" s="802">
        <v>48131</v>
      </c>
      <c r="H44" s="808">
        <v>1.334594134439641</v>
      </c>
      <c r="I44" s="753" t="s">
        <v>574</v>
      </c>
      <c r="J44" s="546">
        <v>1.334594134439641</v>
      </c>
    </row>
    <row r="45" spans="1:10">
      <c r="A45" s="796" t="s">
        <v>649</v>
      </c>
      <c r="B45" s="801">
        <v>43521.860305762581</v>
      </c>
      <c r="C45" s="310">
        <v>2641.2432832374129</v>
      </c>
      <c r="D45" s="802">
        <f t="shared" si="0"/>
        <v>46163.103588999991</v>
      </c>
      <c r="E45" s="801">
        <v>41378</v>
      </c>
      <c r="F45" s="310">
        <v>2854</v>
      </c>
      <c r="G45" s="802">
        <v>44232</v>
      </c>
      <c r="H45" s="808">
        <v>0.95074060964533913</v>
      </c>
      <c r="I45" s="753">
        <v>1.0805517303585181</v>
      </c>
      <c r="J45" s="546">
        <v>0.95816781284479868</v>
      </c>
    </row>
    <row r="46" spans="1:10">
      <c r="A46" s="796" t="s">
        <v>650</v>
      </c>
      <c r="B46" s="801">
        <v>29584.802745080422</v>
      </c>
      <c r="C46" s="310">
        <v>25973.081497919578</v>
      </c>
      <c r="D46" s="802">
        <f t="shared" si="0"/>
        <v>55557.884243</v>
      </c>
      <c r="E46" s="801">
        <v>24071</v>
      </c>
      <c r="F46" s="310">
        <v>23179</v>
      </c>
      <c r="G46" s="802">
        <v>47250</v>
      </c>
      <c r="H46" s="808">
        <v>0.81362719256266469</v>
      </c>
      <c r="I46" s="753">
        <v>0.89242395061427804</v>
      </c>
      <c r="J46" s="546">
        <v>0.85046435161816392</v>
      </c>
    </row>
    <row r="47" spans="1:10">
      <c r="A47" s="796" t="s">
        <v>651</v>
      </c>
      <c r="B47" s="801">
        <v>11554.430844342951</v>
      </c>
      <c r="C47" s="310">
        <v>0.42085365705</v>
      </c>
      <c r="D47" s="802">
        <f t="shared" si="0"/>
        <v>11554.851698</v>
      </c>
      <c r="E47" s="801">
        <v>13505</v>
      </c>
      <c r="F47" s="310">
        <v>0</v>
      </c>
      <c r="G47" s="802">
        <v>13505</v>
      </c>
      <c r="H47" s="808">
        <v>1.1688156848168811</v>
      </c>
      <c r="I47" s="753">
        <v>0</v>
      </c>
      <c r="J47" s="546">
        <v>1.168773113923872</v>
      </c>
    </row>
    <row r="48" spans="1:10">
      <c r="A48" s="796" t="s">
        <v>652</v>
      </c>
      <c r="B48" s="801">
        <v>10.617100372228297</v>
      </c>
      <c r="C48" s="310">
        <v>9258.1781436277724</v>
      </c>
      <c r="D48" s="802">
        <f t="shared" si="0"/>
        <v>9268.7952440000008</v>
      </c>
      <c r="E48" s="801">
        <v>4</v>
      </c>
      <c r="F48" s="310">
        <v>11393</v>
      </c>
      <c r="G48" s="802">
        <v>11397</v>
      </c>
      <c r="H48" s="808">
        <v>0.37675070026304064</v>
      </c>
      <c r="I48" s="753">
        <v>1.2305876840187597</v>
      </c>
      <c r="J48" s="546">
        <v>1.2296096418116105</v>
      </c>
    </row>
    <row r="49" spans="1:19">
      <c r="A49" s="796" t="s">
        <v>653</v>
      </c>
      <c r="B49" s="801">
        <v>0</v>
      </c>
      <c r="C49" s="310">
        <v>555.80779300000006</v>
      </c>
      <c r="D49" s="802">
        <f t="shared" si="0"/>
        <v>555.80779300000006</v>
      </c>
      <c r="E49" s="801">
        <v>0</v>
      </c>
      <c r="F49" s="310">
        <v>271</v>
      </c>
      <c r="G49" s="802">
        <v>271</v>
      </c>
      <c r="H49" s="808" t="s">
        <v>574</v>
      </c>
      <c r="I49" s="753">
        <v>0.48757862594416695</v>
      </c>
      <c r="J49" s="546">
        <v>0.48757862594416695</v>
      </c>
    </row>
    <row r="50" spans="1:19">
      <c r="A50" s="796" t="s">
        <v>654</v>
      </c>
      <c r="B50" s="801">
        <v>535.67097129109152</v>
      </c>
      <c r="C50" s="310">
        <v>6648.3718817089084</v>
      </c>
      <c r="D50" s="802">
        <f t="shared" si="0"/>
        <v>7184.0428529999999</v>
      </c>
      <c r="E50" s="801">
        <v>363</v>
      </c>
      <c r="F50" s="310">
        <v>10083</v>
      </c>
      <c r="G50" s="802">
        <v>10446</v>
      </c>
      <c r="H50" s="808">
        <v>0.67765479082259328</v>
      </c>
      <c r="I50" s="753">
        <v>1.5166119133227922</v>
      </c>
      <c r="J50" s="546">
        <v>1.4540559144406875</v>
      </c>
    </row>
    <row r="51" spans="1:19">
      <c r="A51" s="796" t="s">
        <v>655</v>
      </c>
      <c r="B51" s="801">
        <v>0</v>
      </c>
      <c r="C51" s="310">
        <v>8976.5105220000005</v>
      </c>
      <c r="D51" s="802">
        <f t="shared" si="0"/>
        <v>8976.5105220000005</v>
      </c>
      <c r="E51" s="801">
        <v>0</v>
      </c>
      <c r="F51" s="310">
        <v>7094</v>
      </c>
      <c r="G51" s="802">
        <v>7094</v>
      </c>
      <c r="H51" s="808" t="s">
        <v>574</v>
      </c>
      <c r="I51" s="753">
        <v>0.79028481976529008</v>
      </c>
      <c r="J51" s="546">
        <v>0.79028481976529008</v>
      </c>
    </row>
    <row r="52" spans="1:19">
      <c r="A52" s="796" t="s">
        <v>656</v>
      </c>
      <c r="B52" s="801">
        <v>21107.277733743998</v>
      </c>
      <c r="C52" s="310">
        <v>0.54037625600000005</v>
      </c>
      <c r="D52" s="802">
        <f t="shared" si="0"/>
        <v>21107.81811</v>
      </c>
      <c r="E52" s="801">
        <v>22200</v>
      </c>
      <c r="F52" s="310">
        <v>1</v>
      </c>
      <c r="G52" s="802">
        <v>22201</v>
      </c>
      <c r="H52" s="808">
        <v>1.0517699288387663</v>
      </c>
      <c r="I52" s="753">
        <v>1.8505624347787775</v>
      </c>
      <c r="J52" s="546">
        <v>1.0517903785366662</v>
      </c>
    </row>
    <row r="53" spans="1:19" ht="13.5" thickBot="1">
      <c r="A53" s="797" t="s">
        <v>657</v>
      </c>
      <c r="B53" s="803">
        <v>9765.1536860601191</v>
      </c>
      <c r="C53" s="319">
        <v>112.81748993987999</v>
      </c>
      <c r="D53" s="804">
        <f t="shared" si="0"/>
        <v>9877.9711759999991</v>
      </c>
      <c r="E53" s="803">
        <v>11791</v>
      </c>
      <c r="F53" s="319">
        <v>110</v>
      </c>
      <c r="G53" s="804">
        <v>11901</v>
      </c>
      <c r="H53" s="809">
        <v>1.2074566749350604</v>
      </c>
      <c r="I53" s="755">
        <v>0.97502612457180693</v>
      </c>
      <c r="J53" s="756">
        <v>1.2048020578269403</v>
      </c>
    </row>
    <row r="54" spans="1:19" ht="13.5" thickBot="1">
      <c r="A54" s="798" t="s">
        <v>10</v>
      </c>
      <c r="B54" s="805">
        <f>SUM(B6:B53)</f>
        <v>1097024.8603257784</v>
      </c>
      <c r="C54" s="321">
        <f t="shared" ref="C54:D54" si="1">SUM(C6:C53)</f>
        <v>304676.78766422166</v>
      </c>
      <c r="D54" s="806">
        <f t="shared" si="1"/>
        <v>1401701.64799</v>
      </c>
      <c r="E54" s="811">
        <v>1191117</v>
      </c>
      <c r="F54" s="757">
        <v>316703</v>
      </c>
      <c r="G54" s="806">
        <v>1507820</v>
      </c>
      <c r="H54" s="810">
        <v>1.0857702893317107</v>
      </c>
      <c r="I54" s="758">
        <v>1.0394720333897973</v>
      </c>
      <c r="J54" s="759">
        <v>1.0757068040564628</v>
      </c>
    </row>
    <row r="56" spans="1:19" ht="14.25">
      <c r="A56" s="1421" t="s">
        <v>658</v>
      </c>
      <c r="B56" s="1422"/>
      <c r="C56" s="1422"/>
      <c r="D56" s="1422"/>
      <c r="E56" s="1422"/>
      <c r="F56" s="1422"/>
      <c r="G56" s="1422"/>
      <c r="H56" s="1422"/>
      <c r="I56" s="1422"/>
      <c r="J56" s="1422"/>
      <c r="K56" s="336"/>
      <c r="L56" s="336"/>
      <c r="M56" s="336"/>
      <c r="N56" s="336"/>
      <c r="O56" s="336"/>
      <c r="P56" s="336"/>
      <c r="Q56" s="336"/>
      <c r="R56" s="336"/>
      <c r="S56" s="336"/>
    </row>
    <row r="57" spans="1:19" ht="14.25">
      <c r="A57" s="1423" t="s">
        <v>659</v>
      </c>
      <c r="B57" s="1423"/>
      <c r="C57" s="1423"/>
      <c r="D57" s="1423"/>
      <c r="E57" s="1423"/>
      <c r="F57" s="1423"/>
      <c r="G57" s="1423"/>
      <c r="H57" s="1423"/>
      <c r="I57" s="1423"/>
      <c r="J57" s="1423"/>
      <c r="K57" s="336"/>
      <c r="L57" s="336"/>
      <c r="M57" s="336"/>
      <c r="N57" s="336"/>
      <c r="O57" s="336"/>
      <c r="P57" s="336"/>
      <c r="Q57" s="336"/>
      <c r="R57" s="336"/>
      <c r="S57" s="336"/>
    </row>
    <row r="58" spans="1:19" ht="14.25">
      <c r="A58" t="s">
        <v>660</v>
      </c>
    </row>
    <row r="60" spans="1:19" ht="26.25" customHeight="1">
      <c r="A60" s="1424" t="s">
        <v>166</v>
      </c>
      <c r="B60" s="1424"/>
      <c r="C60" s="1424"/>
      <c r="D60" s="1424"/>
      <c r="E60" s="1424"/>
      <c r="F60" s="1424"/>
      <c r="G60" s="1424"/>
      <c r="H60" s="1424"/>
      <c r="I60" s="1424"/>
      <c r="J60" s="1424"/>
    </row>
    <row r="62" spans="1:19">
      <c r="A62" s="1"/>
    </row>
    <row r="66" spans="8:8">
      <c r="H66" t="s">
        <v>661</v>
      </c>
    </row>
  </sheetData>
  <mergeCells count="10">
    <mergeCell ref="A56:J56"/>
    <mergeCell ref="A57:J57"/>
    <mergeCell ref="A60:J60"/>
    <mergeCell ref="A1:J1"/>
    <mergeCell ref="A2:J2"/>
    <mergeCell ref="A3:J3"/>
    <mergeCell ref="A4:A5"/>
    <mergeCell ref="B4:D4"/>
    <mergeCell ref="E4:G4"/>
    <mergeCell ref="H4:J4"/>
  </mergeCells>
  <printOptions horizontalCentered="1" verticalCentered="1"/>
  <pageMargins left="0.25" right="0.25" top="0.5" bottom="0.5" header="0.5" footer="0.5"/>
  <pageSetup scale="66"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2"/>
  <sheetViews>
    <sheetView tabSelected="1" zoomScale="90" zoomScaleNormal="90" workbookViewId="0">
      <selection sqref="A1:M1"/>
    </sheetView>
  </sheetViews>
  <sheetFormatPr defaultColWidth="8.5703125" defaultRowHeight="12.75"/>
  <cols>
    <col min="1" max="1" width="10.5703125" customWidth="1"/>
    <col min="2" max="5" width="12.5703125" customWidth="1"/>
    <col min="6" max="6" width="13.5703125" customWidth="1"/>
    <col min="7" max="7" width="14.5703125" style="269" customWidth="1"/>
    <col min="8" max="8" width="12.5703125" customWidth="1"/>
    <col min="9" max="9" width="12.140625" style="4" bestFit="1" customWidth="1"/>
    <col min="10" max="11" width="8.5703125" style="4"/>
  </cols>
  <sheetData>
    <row r="1" spans="1:11" ht="15.75">
      <c r="A1" s="1219" t="s">
        <v>662</v>
      </c>
      <c r="B1" s="1219"/>
      <c r="C1" s="1219"/>
      <c r="D1" s="1219"/>
      <c r="E1" s="1219"/>
      <c r="F1" s="1219"/>
      <c r="G1" s="1219"/>
      <c r="H1" s="1219"/>
    </row>
    <row r="2" spans="1:11" ht="15.75">
      <c r="A2" s="1270" t="s">
        <v>1</v>
      </c>
      <c r="B2" s="1308"/>
      <c r="C2" s="1308"/>
      <c r="D2" s="1308"/>
      <c r="E2" s="1308"/>
      <c r="F2" s="1308"/>
      <c r="G2" s="1308"/>
      <c r="H2" s="1308"/>
    </row>
    <row r="3" spans="1:11" ht="16.5" thickBot="1">
      <c r="A3" s="1425" t="s">
        <v>2</v>
      </c>
      <c r="B3" s="1308"/>
      <c r="C3" s="1308"/>
      <c r="D3" s="1308"/>
      <c r="E3" s="1308"/>
      <c r="F3" s="1308"/>
      <c r="G3" s="1308"/>
      <c r="H3" s="1308"/>
    </row>
    <row r="4" spans="1:11" ht="51">
      <c r="A4" s="446" t="s">
        <v>382</v>
      </c>
      <c r="B4" s="447" t="s">
        <v>663</v>
      </c>
      <c r="C4" s="447" t="s">
        <v>664</v>
      </c>
      <c r="D4" s="447" t="s">
        <v>665</v>
      </c>
      <c r="E4" s="447" t="s">
        <v>666</v>
      </c>
      <c r="F4" s="447" t="s">
        <v>667</v>
      </c>
      <c r="G4" s="448" t="s">
        <v>668</v>
      </c>
      <c r="H4" s="443" t="s">
        <v>669</v>
      </c>
      <c r="I4" s="6"/>
      <c r="J4" s="6"/>
    </row>
    <row r="5" spans="1:11" s="4" customFormat="1">
      <c r="A5" s="313" t="s">
        <v>390</v>
      </c>
      <c r="B5" s="310">
        <v>1536454</v>
      </c>
      <c r="C5" s="310">
        <v>39916</v>
      </c>
      <c r="D5" s="314">
        <v>2.5979300389077708E-2</v>
      </c>
      <c r="E5" s="342"/>
      <c r="F5" s="342"/>
      <c r="G5" s="314"/>
      <c r="H5" s="315"/>
      <c r="I5" s="346"/>
      <c r="J5" s="316"/>
    </row>
    <row r="6" spans="1:11">
      <c r="A6" s="313" t="s">
        <v>391</v>
      </c>
      <c r="B6" s="310">
        <v>1527890</v>
      </c>
      <c r="C6" s="310">
        <v>35880</v>
      </c>
      <c r="D6" s="314">
        <v>2.3483365949119372E-2</v>
      </c>
      <c r="E6" s="342"/>
      <c r="F6" s="342"/>
      <c r="G6" s="314"/>
      <c r="H6" s="315"/>
      <c r="I6" s="346"/>
      <c r="J6" s="316"/>
    </row>
    <row r="7" spans="1:11">
      <c r="A7" s="313" t="s">
        <v>392</v>
      </c>
      <c r="B7" s="310">
        <v>1507820</v>
      </c>
      <c r="C7" s="310">
        <v>42303</v>
      </c>
      <c r="D7" s="314">
        <v>2.8055736095820457E-2</v>
      </c>
      <c r="E7" s="342"/>
      <c r="F7" s="342"/>
      <c r="G7" s="314"/>
      <c r="H7" s="315"/>
      <c r="I7" s="347"/>
      <c r="J7" s="316"/>
    </row>
    <row r="8" spans="1:11">
      <c r="A8" s="313" t="s">
        <v>393</v>
      </c>
      <c r="B8" s="310"/>
      <c r="C8" s="310"/>
      <c r="D8" s="314"/>
      <c r="E8" s="342"/>
      <c r="F8" s="342"/>
      <c r="G8" s="314"/>
      <c r="H8" s="315"/>
      <c r="I8" s="347"/>
      <c r="J8" s="316"/>
    </row>
    <row r="9" spans="1:11">
      <c r="A9" s="313" t="s">
        <v>394</v>
      </c>
      <c r="B9" s="317"/>
      <c r="C9" s="317"/>
      <c r="D9" s="314"/>
      <c r="E9" s="342"/>
      <c r="F9" s="342"/>
      <c r="G9" s="314"/>
      <c r="H9" s="315"/>
      <c r="I9" s="347"/>
    </row>
    <row r="10" spans="1:11">
      <c r="A10" s="313" t="s">
        <v>395</v>
      </c>
      <c r="B10" s="310"/>
      <c r="C10" s="310"/>
      <c r="D10" s="314"/>
      <c r="E10" s="310"/>
      <c r="F10" s="310"/>
      <c r="G10" s="314"/>
      <c r="H10" s="315"/>
      <c r="I10" s="347"/>
    </row>
    <row r="11" spans="1:11">
      <c r="A11" s="313" t="s">
        <v>396</v>
      </c>
      <c r="B11" s="310"/>
      <c r="C11" s="310"/>
      <c r="D11" s="314"/>
      <c r="E11" s="310"/>
      <c r="F11" s="310"/>
      <c r="G11" s="314"/>
      <c r="H11" s="355"/>
      <c r="I11" s="347"/>
    </row>
    <row r="12" spans="1:11">
      <c r="A12" s="313" t="s">
        <v>397</v>
      </c>
      <c r="B12" s="310"/>
      <c r="C12" s="310"/>
      <c r="D12" s="314"/>
      <c r="E12" s="310"/>
      <c r="F12" s="310"/>
      <c r="G12" s="314"/>
      <c r="H12" s="355"/>
      <c r="I12" s="347"/>
      <c r="J12" s="350"/>
    </row>
    <row r="13" spans="1:11">
      <c r="A13" s="313" t="s">
        <v>398</v>
      </c>
      <c r="B13" s="310"/>
      <c r="C13" s="310"/>
      <c r="D13" s="314"/>
      <c r="E13" s="310"/>
      <c r="F13" s="310"/>
      <c r="G13" s="314"/>
      <c r="H13" s="355"/>
      <c r="I13" s="354"/>
      <c r="J13" s="350"/>
      <c r="K13" s="350"/>
    </row>
    <row r="14" spans="1:11">
      <c r="A14" s="313" t="s">
        <v>399</v>
      </c>
      <c r="B14" s="310"/>
      <c r="C14" s="310"/>
      <c r="D14" s="314"/>
      <c r="E14" s="310"/>
      <c r="F14" s="310"/>
      <c r="G14" s="314"/>
      <c r="H14" s="315"/>
      <c r="I14" s="348"/>
    </row>
    <row r="15" spans="1:11">
      <c r="A15" s="313" t="s">
        <v>400</v>
      </c>
      <c r="B15" s="310"/>
      <c r="C15" s="310"/>
      <c r="D15" s="314"/>
      <c r="E15" s="310"/>
      <c r="F15" s="310"/>
      <c r="G15" s="314"/>
      <c r="H15" s="315"/>
      <c r="I15" s="348"/>
    </row>
    <row r="16" spans="1:11" ht="13.5" thickBot="1">
      <c r="A16" s="318" t="s">
        <v>401</v>
      </c>
      <c r="B16" s="319"/>
      <c r="C16" s="319"/>
      <c r="D16" s="314"/>
      <c r="E16" s="319"/>
      <c r="F16" s="319"/>
      <c r="G16" s="314"/>
      <c r="H16" s="315"/>
      <c r="I16" s="348"/>
    </row>
    <row r="17" spans="1:9" ht="13.5" thickBot="1">
      <c r="A17" s="320" t="s">
        <v>402</v>
      </c>
      <c r="B17" s="321">
        <v>1507820</v>
      </c>
      <c r="C17" s="321">
        <v>118099</v>
      </c>
      <c r="D17" s="322">
        <v>7.8324335796049929E-2</v>
      </c>
      <c r="E17" s="321">
        <v>0</v>
      </c>
      <c r="F17" s="321">
        <v>0</v>
      </c>
      <c r="G17" s="322">
        <v>0</v>
      </c>
      <c r="H17" s="349">
        <v>0</v>
      </c>
      <c r="I17" s="347"/>
    </row>
    <row r="19" spans="1:9" ht="26.25" customHeight="1">
      <c r="A19" s="1429" t="s">
        <v>670</v>
      </c>
      <c r="B19" s="1430"/>
      <c r="C19" s="1430"/>
      <c r="D19" s="1430"/>
      <c r="E19" s="1430"/>
      <c r="F19" s="1430"/>
      <c r="G19" s="1430"/>
      <c r="H19" s="1430"/>
      <c r="I19" s="282"/>
    </row>
    <row r="20" spans="1:9" ht="14.25">
      <c r="A20" s="1431" t="s">
        <v>671</v>
      </c>
      <c r="B20" s="1432"/>
      <c r="C20" s="1432"/>
      <c r="D20" s="1432"/>
      <c r="E20" s="1432"/>
      <c r="F20" s="1432"/>
      <c r="G20" s="1432"/>
      <c r="H20" s="1432"/>
      <c r="I20" s="336"/>
    </row>
    <row r="21" spans="1:9" ht="12.75" customHeight="1">
      <c r="A21" s="1433"/>
      <c r="B21" s="1433"/>
      <c r="C21" s="1433"/>
      <c r="D21" s="1433"/>
      <c r="E21" s="1433"/>
      <c r="F21" s="1433"/>
      <c r="G21" s="1433"/>
      <c r="H21" s="1433"/>
      <c r="I21" s="358"/>
    </row>
    <row r="22" spans="1:9" ht="29.1" customHeight="1">
      <c r="A22" s="1336" t="s">
        <v>672</v>
      </c>
      <c r="B22" s="1336"/>
      <c r="C22" s="1336"/>
      <c r="D22" s="1336"/>
      <c r="E22" s="1336"/>
      <c r="F22" s="1336"/>
      <c r="G22" s="1336"/>
      <c r="H22" s="1336"/>
    </row>
  </sheetData>
  <mergeCells count="7">
    <mergeCell ref="A22:H22"/>
    <mergeCell ref="A1:H1"/>
    <mergeCell ref="A2:H2"/>
    <mergeCell ref="A3:H3"/>
    <mergeCell ref="A19:H19"/>
    <mergeCell ref="A20:H20"/>
    <mergeCell ref="A21:H21"/>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K35"/>
  <sheetViews>
    <sheetView tabSelected="1" zoomScale="90" zoomScaleNormal="90" workbookViewId="0">
      <selection sqref="A1:M1"/>
    </sheetView>
  </sheetViews>
  <sheetFormatPr defaultColWidth="9.42578125" defaultRowHeight="12.75"/>
  <cols>
    <col min="1" max="1" width="48.5703125" customWidth="1"/>
    <col min="2" max="5" width="9.5703125" customWidth="1"/>
    <col min="6" max="7" width="9.7109375" customWidth="1"/>
  </cols>
  <sheetData>
    <row r="1" spans="1:7" ht="15.75">
      <c r="A1" s="1219" t="s">
        <v>673</v>
      </c>
      <c r="B1" s="1219"/>
      <c r="C1" s="1219"/>
      <c r="D1" s="1219"/>
      <c r="E1" s="1219"/>
      <c r="F1" s="1219"/>
      <c r="G1" s="1216"/>
    </row>
    <row r="2" spans="1:7" ht="15.75">
      <c r="A2" s="1270" t="s">
        <v>1</v>
      </c>
      <c r="B2" s="1308"/>
      <c r="C2" s="1308"/>
      <c r="D2" s="1308"/>
      <c r="E2" s="1308"/>
      <c r="F2" s="1308"/>
      <c r="G2" s="1216"/>
    </row>
    <row r="3" spans="1:7" ht="16.5" thickBot="1">
      <c r="A3" s="1435" t="s">
        <v>2</v>
      </c>
      <c r="B3" s="1436"/>
      <c r="C3" s="1436"/>
      <c r="D3" s="1436"/>
      <c r="E3" s="1436"/>
      <c r="F3" s="1436"/>
      <c r="G3" s="1437"/>
    </row>
    <row r="4" spans="1:7" ht="13.5" customHeight="1">
      <c r="A4" s="1438" t="s">
        <v>674</v>
      </c>
      <c r="B4" s="1441" t="s">
        <v>675</v>
      </c>
      <c r="C4" s="1442"/>
      <c r="D4" s="1442"/>
      <c r="E4" s="1428"/>
      <c r="F4" s="1441" t="s">
        <v>676</v>
      </c>
      <c r="G4" s="1443"/>
    </row>
    <row r="5" spans="1:7" ht="13.5" customHeight="1">
      <c r="A5" s="1439"/>
      <c r="B5" s="1446" t="s">
        <v>677</v>
      </c>
      <c r="C5" s="1447"/>
      <c r="D5" s="1447"/>
      <c r="E5" s="1448"/>
      <c r="F5" s="1444"/>
      <c r="G5" s="1445"/>
    </row>
    <row r="6" spans="1:7" ht="24.75" customHeight="1" thickBot="1">
      <c r="A6" s="1440"/>
      <c r="B6" s="823" t="s">
        <v>678</v>
      </c>
      <c r="C6" s="823" t="s">
        <v>679</v>
      </c>
      <c r="D6" s="823" t="s">
        <v>680</v>
      </c>
      <c r="E6" s="823" t="s">
        <v>489</v>
      </c>
      <c r="F6" s="824" t="s">
        <v>681</v>
      </c>
      <c r="G6" s="825" t="s">
        <v>682</v>
      </c>
    </row>
    <row r="7" spans="1:7">
      <c r="A7" s="818" t="s">
        <v>683</v>
      </c>
      <c r="B7" s="819"/>
      <c r="C7" s="820" t="s">
        <v>684</v>
      </c>
      <c r="D7" s="821"/>
      <c r="E7" s="820" t="s">
        <v>685</v>
      </c>
      <c r="F7" s="822">
        <v>0</v>
      </c>
      <c r="G7" s="826">
        <v>4</v>
      </c>
    </row>
    <row r="8" spans="1:7">
      <c r="A8" s="344" t="s">
        <v>686</v>
      </c>
      <c r="B8" s="345"/>
      <c r="C8" s="345" t="s">
        <v>684</v>
      </c>
      <c r="D8" s="343"/>
      <c r="E8" s="345"/>
      <c r="F8" s="817">
        <v>0</v>
      </c>
      <c r="G8" s="827">
        <v>0</v>
      </c>
    </row>
    <row r="9" spans="1:7">
      <c r="A9" s="324" t="s">
        <v>687</v>
      </c>
      <c r="B9" s="325"/>
      <c r="C9" s="325" t="s">
        <v>684</v>
      </c>
      <c r="D9" s="326"/>
      <c r="E9" s="325"/>
      <c r="F9" s="817">
        <v>0</v>
      </c>
      <c r="G9" s="827">
        <v>0</v>
      </c>
    </row>
    <row r="10" spans="1:7">
      <c r="A10" s="324" t="s">
        <v>688</v>
      </c>
      <c r="B10" s="325"/>
      <c r="C10" s="325" t="s">
        <v>684</v>
      </c>
      <c r="D10" s="326"/>
      <c r="E10" s="325"/>
      <c r="F10" s="817">
        <v>0</v>
      </c>
      <c r="G10" s="827">
        <v>1</v>
      </c>
    </row>
    <row r="11" spans="1:7">
      <c r="A11" s="324" t="s">
        <v>689</v>
      </c>
      <c r="B11" s="325"/>
      <c r="C11" s="325" t="s">
        <v>684</v>
      </c>
      <c r="D11" s="326"/>
      <c r="E11" s="325" t="s">
        <v>685</v>
      </c>
      <c r="F11" s="817">
        <v>34</v>
      </c>
      <c r="G11" s="827">
        <v>63</v>
      </c>
    </row>
    <row r="12" spans="1:7">
      <c r="A12" s="324" t="s">
        <v>690</v>
      </c>
      <c r="B12" s="325"/>
      <c r="C12" s="325" t="s">
        <v>684</v>
      </c>
      <c r="D12" s="326"/>
      <c r="E12" s="325"/>
      <c r="F12" s="817">
        <v>39</v>
      </c>
      <c r="G12" s="827">
        <v>74</v>
      </c>
    </row>
    <row r="13" spans="1:7">
      <c r="A13" s="324" t="s">
        <v>691</v>
      </c>
      <c r="B13" s="325"/>
      <c r="C13" s="325" t="s">
        <v>684</v>
      </c>
      <c r="D13" s="326"/>
      <c r="E13" s="325"/>
      <c r="F13" s="817">
        <v>0</v>
      </c>
      <c r="G13" s="827">
        <v>0</v>
      </c>
    </row>
    <row r="14" spans="1:7">
      <c r="A14" s="324" t="s">
        <v>692</v>
      </c>
      <c r="B14" s="325"/>
      <c r="C14" s="325" t="s">
        <v>684</v>
      </c>
      <c r="D14" s="326"/>
      <c r="E14" s="325" t="s">
        <v>685</v>
      </c>
      <c r="F14" s="817">
        <v>0</v>
      </c>
      <c r="G14" s="827">
        <v>0</v>
      </c>
    </row>
    <row r="15" spans="1:7">
      <c r="A15" s="324" t="s">
        <v>693</v>
      </c>
      <c r="B15" s="327"/>
      <c r="C15" s="328" t="s">
        <v>684</v>
      </c>
      <c r="D15" s="329"/>
      <c r="E15" s="328" t="s">
        <v>685</v>
      </c>
      <c r="F15" s="817">
        <v>3</v>
      </c>
      <c r="G15" s="827">
        <v>6</v>
      </c>
    </row>
    <row r="16" spans="1:7">
      <c r="A16" s="324" t="s">
        <v>694</v>
      </c>
      <c r="B16" s="327"/>
      <c r="C16" s="328" t="s">
        <v>684</v>
      </c>
      <c r="D16" s="329"/>
      <c r="E16" s="328" t="s">
        <v>685</v>
      </c>
      <c r="F16" s="817">
        <v>18</v>
      </c>
      <c r="G16" s="827">
        <v>40</v>
      </c>
    </row>
    <row r="17" spans="1:7">
      <c r="A17" s="324" t="s">
        <v>695</v>
      </c>
      <c r="B17" s="327"/>
      <c r="C17" s="328" t="s">
        <v>684</v>
      </c>
      <c r="D17" s="329"/>
      <c r="E17" s="328"/>
      <c r="F17" s="817">
        <v>0</v>
      </c>
      <c r="G17" s="827">
        <v>1</v>
      </c>
    </row>
    <row r="18" spans="1:7">
      <c r="A18" s="324" t="s">
        <v>696</v>
      </c>
      <c r="B18" s="327"/>
      <c r="C18" s="328" t="s">
        <v>684</v>
      </c>
      <c r="D18" s="329"/>
      <c r="E18" s="328"/>
      <c r="F18" s="817">
        <v>0</v>
      </c>
      <c r="G18" s="827">
        <v>0</v>
      </c>
    </row>
    <row r="19" spans="1:7">
      <c r="A19" s="324" t="s">
        <v>697</v>
      </c>
      <c r="B19" s="330"/>
      <c r="C19" s="325" t="s">
        <v>684</v>
      </c>
      <c r="D19" s="326"/>
      <c r="E19" s="325"/>
      <c r="F19" s="817">
        <v>1</v>
      </c>
      <c r="G19" s="827">
        <v>1</v>
      </c>
    </row>
    <row r="20" spans="1:7">
      <c r="A20" s="324" t="s">
        <v>698</v>
      </c>
      <c r="B20" s="325"/>
      <c r="C20" s="325" t="s">
        <v>684</v>
      </c>
      <c r="D20" s="326"/>
      <c r="E20" s="325"/>
      <c r="F20" s="817">
        <v>0</v>
      </c>
      <c r="G20" s="827">
        <v>0</v>
      </c>
    </row>
    <row r="21" spans="1:7">
      <c r="A21" s="331" t="s">
        <v>699</v>
      </c>
      <c r="B21" s="325"/>
      <c r="C21" s="325" t="s">
        <v>684</v>
      </c>
      <c r="D21" s="326"/>
      <c r="E21" s="325"/>
      <c r="F21" s="817">
        <v>0</v>
      </c>
      <c r="G21" s="827">
        <v>0</v>
      </c>
    </row>
    <row r="22" spans="1:7">
      <c r="A22" s="331" t="s">
        <v>700</v>
      </c>
      <c r="B22" s="325"/>
      <c r="C22" s="325" t="s">
        <v>684</v>
      </c>
      <c r="D22" s="326"/>
      <c r="E22" s="325" t="s">
        <v>685</v>
      </c>
      <c r="F22" s="817">
        <v>0</v>
      </c>
      <c r="G22" s="827">
        <v>0</v>
      </c>
    </row>
    <row r="23" spans="1:7">
      <c r="A23" s="331" t="s">
        <v>701</v>
      </c>
      <c r="B23" s="325"/>
      <c r="C23" s="325" t="s">
        <v>684</v>
      </c>
      <c r="D23" s="326"/>
      <c r="E23" s="325" t="s">
        <v>685</v>
      </c>
      <c r="F23" s="817">
        <v>1</v>
      </c>
      <c r="G23" s="827">
        <v>7</v>
      </c>
    </row>
    <row r="24" spans="1:7">
      <c r="A24" s="323" t="s">
        <v>702</v>
      </c>
      <c r="B24" s="325"/>
      <c r="C24" s="325" t="s">
        <v>684</v>
      </c>
      <c r="D24" s="326"/>
      <c r="E24" s="325"/>
      <c r="F24" s="817">
        <v>0</v>
      </c>
      <c r="G24" s="827">
        <v>0</v>
      </c>
    </row>
    <row r="25" spans="1:7">
      <c r="A25" s="331" t="s">
        <v>703</v>
      </c>
      <c r="B25" s="325"/>
      <c r="C25" s="325" t="s">
        <v>684</v>
      </c>
      <c r="D25" s="326"/>
      <c r="E25" s="325"/>
      <c r="F25" s="817">
        <v>4</v>
      </c>
      <c r="G25" s="827">
        <v>14</v>
      </c>
    </row>
    <row r="26" spans="1:7">
      <c r="A26" s="331" t="s">
        <v>704</v>
      </c>
      <c r="B26" s="325"/>
      <c r="C26" s="325" t="s">
        <v>684</v>
      </c>
      <c r="D26" s="326"/>
      <c r="E26" s="325"/>
      <c r="F26" s="817">
        <v>0</v>
      </c>
      <c r="G26" s="827">
        <v>0</v>
      </c>
    </row>
    <row r="27" spans="1:7">
      <c r="A27" s="331" t="s">
        <v>705</v>
      </c>
      <c r="B27" s="325"/>
      <c r="C27" s="325" t="s">
        <v>684</v>
      </c>
      <c r="D27" s="326"/>
      <c r="E27" s="325" t="s">
        <v>685</v>
      </c>
      <c r="F27" s="817">
        <v>0</v>
      </c>
      <c r="G27" s="827">
        <v>0</v>
      </c>
    </row>
    <row r="28" spans="1:7">
      <c r="A28" s="331" t="s">
        <v>706</v>
      </c>
      <c r="B28" s="325"/>
      <c r="C28" s="325" t="s">
        <v>684</v>
      </c>
      <c r="D28" s="326"/>
      <c r="E28" s="325"/>
      <c r="F28" s="817">
        <v>0</v>
      </c>
      <c r="G28" s="827">
        <v>0</v>
      </c>
    </row>
    <row r="29" spans="1:7">
      <c r="A29" s="331" t="s">
        <v>707</v>
      </c>
      <c r="B29" s="325"/>
      <c r="C29" s="325" t="s">
        <v>684</v>
      </c>
      <c r="D29" s="326"/>
      <c r="E29" s="325"/>
      <c r="F29" s="817">
        <v>0</v>
      </c>
      <c r="G29" s="827">
        <v>0</v>
      </c>
    </row>
    <row r="30" spans="1:7">
      <c r="A30" s="331" t="s">
        <v>708</v>
      </c>
      <c r="B30" s="325"/>
      <c r="C30" s="325" t="s">
        <v>684</v>
      </c>
      <c r="D30" s="326"/>
      <c r="E30" s="325"/>
      <c r="F30" s="817">
        <v>0</v>
      </c>
      <c r="G30" s="827">
        <v>0</v>
      </c>
    </row>
    <row r="31" spans="1:7" ht="13.5" thickBot="1">
      <c r="A31" s="828" t="s">
        <v>709</v>
      </c>
      <c r="B31" s="829"/>
      <c r="C31" s="830"/>
      <c r="D31" s="830"/>
      <c r="E31" s="830"/>
      <c r="F31" s="831">
        <v>100</v>
      </c>
      <c r="G31" s="832">
        <v>211</v>
      </c>
    </row>
    <row r="32" spans="1:7" ht="28.5" customHeight="1">
      <c r="A32" s="332"/>
      <c r="B32" s="333"/>
      <c r="C32" s="333"/>
      <c r="D32" s="333"/>
      <c r="E32" s="333"/>
      <c r="F32" s="334"/>
      <c r="G32" s="334"/>
    </row>
    <row r="33" spans="1:11" ht="26.25" customHeight="1">
      <c r="A33" s="1434" t="s">
        <v>710</v>
      </c>
      <c r="B33" s="1434"/>
      <c r="C33" s="1434"/>
      <c r="D33" s="1434"/>
      <c r="E33" s="1434"/>
      <c r="F33" s="1434"/>
      <c r="G33" s="1434"/>
    </row>
    <row r="34" spans="1:11" ht="13.5" customHeight="1">
      <c r="A34" s="987"/>
      <c r="B34" s="987"/>
      <c r="C34" s="987"/>
      <c r="D34" s="987"/>
      <c r="E34" s="987"/>
      <c r="F34" s="987"/>
      <c r="G34" s="987"/>
    </row>
    <row r="35" spans="1:11" ht="26.25" customHeight="1">
      <c r="A35" s="1336" t="s">
        <v>166</v>
      </c>
      <c r="B35" s="1336"/>
      <c r="C35" s="1336"/>
      <c r="D35" s="1336"/>
      <c r="E35" s="1336"/>
      <c r="F35" s="1336"/>
      <c r="G35" s="1336"/>
      <c r="H35" s="816"/>
      <c r="I35" s="816"/>
      <c r="J35" s="816"/>
      <c r="K35" s="816"/>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28"/>
  <sheetViews>
    <sheetView tabSelected="1" zoomScale="90" zoomScaleNormal="90" workbookViewId="0">
      <selection sqref="A1:M1"/>
    </sheetView>
  </sheetViews>
  <sheetFormatPr defaultColWidth="8.5703125" defaultRowHeight="12.75"/>
  <cols>
    <col min="1" max="1" width="57" customWidth="1"/>
    <col min="2" max="2" width="11.140625" customWidth="1"/>
    <col min="3" max="3" width="12.140625" customWidth="1"/>
    <col min="4" max="4" width="11.5703125" customWidth="1"/>
    <col min="5" max="5" width="11.85546875" customWidth="1"/>
    <col min="6" max="6" width="11.5703125" customWidth="1"/>
    <col min="7" max="7" width="12.28515625" customWidth="1"/>
    <col min="8" max="8" width="11" customWidth="1"/>
    <col min="9" max="9" width="12.42578125" customWidth="1"/>
    <col min="10" max="10" width="13.140625" customWidth="1"/>
    <col min="11" max="11" width="11.5703125" customWidth="1"/>
    <col min="12" max="12" width="11.140625" customWidth="1"/>
    <col min="13" max="13" width="12.28515625" customWidth="1"/>
    <col min="14" max="20" width="9.5703125" customWidth="1"/>
    <col min="21" max="21" width="13.5703125" customWidth="1"/>
  </cols>
  <sheetData>
    <row r="1" spans="1:16" ht="15.75">
      <c r="A1" s="1449" t="s">
        <v>711</v>
      </c>
      <c r="B1" s="1449"/>
      <c r="C1" s="1449"/>
      <c r="D1" s="1449"/>
      <c r="E1" s="1449"/>
      <c r="F1" s="1449"/>
      <c r="G1" s="1449"/>
      <c r="H1" s="1449"/>
      <c r="I1" s="1449"/>
      <c r="J1" s="1449"/>
      <c r="K1" s="1449"/>
      <c r="L1" s="1449"/>
      <c r="M1" s="1449"/>
      <c r="N1" s="1449"/>
      <c r="O1" s="1449"/>
      <c r="P1" s="1449"/>
    </row>
    <row r="2" spans="1:16" ht="15.75">
      <c r="A2" s="1219" t="s">
        <v>1</v>
      </c>
      <c r="B2" s="1219"/>
      <c r="C2" s="1219"/>
      <c r="D2" s="1219"/>
      <c r="E2" s="1219"/>
      <c r="F2" s="1219"/>
      <c r="G2" s="1219"/>
      <c r="H2" s="1219"/>
      <c r="I2" s="1219"/>
      <c r="J2" s="1219"/>
      <c r="K2" s="1219"/>
      <c r="L2" s="1219"/>
      <c r="M2" s="1219"/>
      <c r="N2" s="1219"/>
      <c r="O2" s="1219"/>
      <c r="P2" s="1219"/>
    </row>
    <row r="3" spans="1:16" ht="16.5" thickBot="1">
      <c r="A3" s="1435" t="s">
        <v>2</v>
      </c>
      <c r="B3" s="1435"/>
      <c r="C3" s="1435"/>
      <c r="D3" s="1435"/>
      <c r="E3" s="1435"/>
      <c r="F3" s="1435"/>
      <c r="G3" s="1435"/>
      <c r="H3" s="1435"/>
      <c r="I3" s="1435"/>
      <c r="J3" s="1435"/>
      <c r="K3" s="1435"/>
      <c r="L3" s="1435"/>
      <c r="M3" s="1435"/>
      <c r="N3" s="1435"/>
      <c r="O3" s="1435"/>
      <c r="P3" s="1435"/>
    </row>
    <row r="4" spans="1:16" ht="20.100000000000001" customHeight="1">
      <c r="A4" s="1450">
        <v>2022</v>
      </c>
      <c r="B4" s="1453" t="s">
        <v>712</v>
      </c>
      <c r="C4" s="1452"/>
      <c r="D4" s="1454"/>
      <c r="E4" s="1452" t="s">
        <v>4</v>
      </c>
      <c r="F4" s="1452"/>
      <c r="G4" s="1452"/>
      <c r="H4" s="1455" t="s">
        <v>5</v>
      </c>
      <c r="I4" s="1456"/>
      <c r="J4" s="1457"/>
      <c r="K4" s="1458" t="s">
        <v>412</v>
      </c>
      <c r="L4" s="1189"/>
      <c r="M4" s="1459"/>
      <c r="N4" s="1320" t="s">
        <v>413</v>
      </c>
      <c r="O4" s="1321"/>
      <c r="P4" s="1322"/>
    </row>
    <row r="5" spans="1:16">
      <c r="A5" s="1451"/>
      <c r="B5" s="110" t="s">
        <v>8</v>
      </c>
      <c r="C5" s="361" t="s">
        <v>9</v>
      </c>
      <c r="D5" s="1039" t="s">
        <v>10</v>
      </c>
      <c r="E5" s="21" t="s">
        <v>8</v>
      </c>
      <c r="F5" s="361" t="s">
        <v>9</v>
      </c>
      <c r="G5" s="1043" t="s">
        <v>10</v>
      </c>
      <c r="H5" s="110" t="s">
        <v>8</v>
      </c>
      <c r="I5" s="361" t="s">
        <v>9</v>
      </c>
      <c r="J5" s="459" t="s">
        <v>10</v>
      </c>
      <c r="K5" s="21" t="s">
        <v>8</v>
      </c>
      <c r="L5" s="361" t="s">
        <v>9</v>
      </c>
      <c r="M5" s="464" t="s">
        <v>153</v>
      </c>
      <c r="N5" s="110" t="s">
        <v>8</v>
      </c>
      <c r="O5" s="361" t="s">
        <v>9</v>
      </c>
      <c r="P5" s="459" t="s">
        <v>10</v>
      </c>
    </row>
    <row r="6" spans="1:16">
      <c r="A6" s="1030"/>
      <c r="B6" s="1022"/>
      <c r="C6" s="361"/>
      <c r="D6" s="459"/>
      <c r="E6" s="21"/>
      <c r="F6" s="361"/>
      <c r="G6" s="1043"/>
      <c r="H6" s="1048"/>
      <c r="I6" s="363"/>
      <c r="J6" s="459"/>
      <c r="K6" s="1046"/>
      <c r="L6" s="464"/>
      <c r="M6" s="464"/>
      <c r="N6" s="1052"/>
      <c r="O6" s="464"/>
      <c r="P6" s="459"/>
    </row>
    <row r="7" spans="1:16">
      <c r="A7" s="111"/>
      <c r="B7" s="96"/>
      <c r="C7" s="85"/>
      <c r="D7" s="86"/>
      <c r="E7" s="1037"/>
      <c r="F7" s="85"/>
      <c r="G7" s="547"/>
      <c r="H7" s="503"/>
      <c r="I7" s="85"/>
      <c r="J7" s="86"/>
      <c r="K7" s="534"/>
      <c r="L7" s="547"/>
      <c r="M7" s="547"/>
      <c r="N7" s="1053"/>
      <c r="O7" s="547"/>
      <c r="P7" s="86"/>
    </row>
    <row r="8" spans="1:16">
      <c r="A8" s="1031" t="s">
        <v>147</v>
      </c>
      <c r="B8" s="1026"/>
      <c r="C8" s="119"/>
      <c r="D8" s="1040"/>
      <c r="E8" s="1038"/>
      <c r="F8" s="119"/>
      <c r="G8" s="1044"/>
      <c r="H8" s="1049"/>
      <c r="I8" s="120"/>
      <c r="J8" s="1050"/>
      <c r="K8" s="1047"/>
      <c r="L8" s="120"/>
      <c r="M8" s="1051"/>
      <c r="N8" s="1054"/>
      <c r="O8" s="682"/>
      <c r="P8" s="1027"/>
    </row>
    <row r="9" spans="1:16">
      <c r="A9" s="1032"/>
      <c r="B9" s="1028"/>
      <c r="C9" s="119"/>
      <c r="D9" s="1040"/>
      <c r="E9" s="1038"/>
      <c r="F9" s="119"/>
      <c r="G9" s="1044"/>
      <c r="H9" s="1049"/>
      <c r="I9" s="120"/>
      <c r="J9" s="1050"/>
      <c r="K9" s="1047"/>
      <c r="L9" s="120"/>
      <c r="M9" s="1051"/>
      <c r="N9" s="1054"/>
      <c r="O9" s="682"/>
      <c r="P9" s="1027"/>
    </row>
    <row r="10" spans="1:16">
      <c r="A10" s="1033" t="s">
        <v>713</v>
      </c>
      <c r="B10" s="1041">
        <f>80000*0.8</f>
        <v>64000</v>
      </c>
      <c r="C10" s="119">
        <f>80000*0.2</f>
        <v>16000</v>
      </c>
      <c r="D10" s="1040">
        <f>SUM(B10:C10)</f>
        <v>80000</v>
      </c>
      <c r="E10" s="1038">
        <v>0</v>
      </c>
      <c r="F10" s="119">
        <v>0</v>
      </c>
      <c r="G10" s="1045">
        <v>0</v>
      </c>
      <c r="H10" s="1049">
        <v>0</v>
      </c>
      <c r="I10" s="120">
        <v>0</v>
      </c>
      <c r="J10" s="1040">
        <v>0</v>
      </c>
      <c r="K10" s="1047">
        <v>0</v>
      </c>
      <c r="L10" s="120">
        <v>0</v>
      </c>
      <c r="M10" s="1045">
        <v>0</v>
      </c>
      <c r="N10" s="1054">
        <v>0</v>
      </c>
      <c r="O10" s="682">
        <v>0</v>
      </c>
      <c r="P10" s="1027">
        <v>0</v>
      </c>
    </row>
    <row r="11" spans="1:16" ht="13.5" thickBot="1">
      <c r="A11" s="1073"/>
      <c r="B11" s="1074"/>
      <c r="C11" s="1057"/>
      <c r="D11" s="1058"/>
      <c r="E11" s="1059"/>
      <c r="F11" s="1057"/>
      <c r="G11" s="1075"/>
      <c r="H11" s="1061"/>
      <c r="I11" s="1062"/>
      <c r="J11" s="1058"/>
      <c r="K11" s="1064"/>
      <c r="L11" s="1062"/>
      <c r="M11" s="1075"/>
      <c r="N11" s="1066"/>
      <c r="O11" s="1076"/>
      <c r="P11" s="1067"/>
    </row>
    <row r="12" spans="1:16" ht="13.5" thickBot="1">
      <c r="A12" s="457" t="s">
        <v>415</v>
      </c>
      <c r="B12" s="1068">
        <f t="shared" ref="B12:M12" si="0">B10</f>
        <v>64000</v>
      </c>
      <c r="C12" s="1069">
        <f t="shared" si="0"/>
        <v>16000</v>
      </c>
      <c r="D12" s="1070">
        <f t="shared" si="0"/>
        <v>80000</v>
      </c>
      <c r="E12" s="1071">
        <f t="shared" si="0"/>
        <v>0</v>
      </c>
      <c r="F12" s="1069">
        <f t="shared" si="0"/>
        <v>0</v>
      </c>
      <c r="G12" s="1072">
        <f t="shared" si="0"/>
        <v>0</v>
      </c>
      <c r="H12" s="1068">
        <f t="shared" si="0"/>
        <v>0</v>
      </c>
      <c r="I12" s="1069">
        <f t="shared" si="0"/>
        <v>0</v>
      </c>
      <c r="J12" s="1070">
        <f t="shared" si="0"/>
        <v>0</v>
      </c>
      <c r="K12" s="1071">
        <f t="shared" si="0"/>
        <v>0</v>
      </c>
      <c r="L12" s="1069">
        <f t="shared" si="0"/>
        <v>0</v>
      </c>
      <c r="M12" s="1072">
        <f t="shared" si="0"/>
        <v>0</v>
      </c>
      <c r="N12" s="207">
        <f>K12/B12</f>
        <v>0</v>
      </c>
      <c r="O12" s="208">
        <f>L12/C12</f>
        <v>0</v>
      </c>
      <c r="P12" s="209">
        <f>M12/D12</f>
        <v>0</v>
      </c>
    </row>
    <row r="13" spans="1:16">
      <c r="A13" s="1033"/>
      <c r="B13" s="1029"/>
      <c r="C13" s="119"/>
      <c r="D13" s="1040"/>
      <c r="E13" s="1038"/>
      <c r="F13" s="119"/>
      <c r="G13" s="1044"/>
      <c r="H13" s="1049"/>
      <c r="I13" s="120"/>
      <c r="J13" s="1050"/>
      <c r="K13" s="1047"/>
      <c r="L13" s="120"/>
      <c r="M13" s="1051"/>
      <c r="N13" s="1054"/>
      <c r="O13" s="682"/>
      <c r="P13" s="1027"/>
    </row>
    <row r="14" spans="1:16">
      <c r="A14" s="1031" t="s">
        <v>416</v>
      </c>
      <c r="B14" s="1026"/>
      <c r="C14" s="119"/>
      <c r="D14" s="1040"/>
      <c r="E14" s="1038"/>
      <c r="F14" s="119"/>
      <c r="G14" s="1044"/>
      <c r="H14" s="1049"/>
      <c r="I14" s="120"/>
      <c r="J14" s="1050"/>
      <c r="K14" s="1047"/>
      <c r="L14" s="120"/>
      <c r="M14" s="1051"/>
      <c r="N14" s="1054"/>
      <c r="O14" s="682"/>
      <c r="P14" s="1027"/>
    </row>
    <row r="15" spans="1:16">
      <c r="A15" s="1032"/>
      <c r="B15" s="1028"/>
      <c r="C15" s="119"/>
      <c r="D15" s="1040"/>
      <c r="E15" s="1038"/>
      <c r="F15" s="119"/>
      <c r="G15" s="1044"/>
      <c r="H15" s="1049"/>
      <c r="I15" s="120"/>
      <c r="J15" s="1050"/>
      <c r="K15" s="1047"/>
      <c r="L15" s="120"/>
      <c r="M15" s="1051"/>
      <c r="N15" s="1054"/>
      <c r="O15" s="682"/>
      <c r="P15" s="1027"/>
    </row>
    <row r="16" spans="1:16">
      <c r="A16" s="1034" t="s">
        <v>417</v>
      </c>
      <c r="B16" s="1042">
        <v>60000</v>
      </c>
      <c r="C16" s="681">
        <v>15000</v>
      </c>
      <c r="D16" s="1040">
        <f>SUM(B16:C16)</f>
        <v>75000</v>
      </c>
      <c r="E16" s="1038">
        <v>1200</v>
      </c>
      <c r="F16" s="119">
        <v>300</v>
      </c>
      <c r="G16" s="1044">
        <f>SUM(E16:F16)</f>
        <v>1500</v>
      </c>
      <c r="H16" s="1041">
        <v>11200</v>
      </c>
      <c r="I16" s="119">
        <v>2800</v>
      </c>
      <c r="J16" s="1050">
        <f>SUM(H16:I16)</f>
        <v>14000</v>
      </c>
      <c r="K16" s="1038">
        <v>34198.400000000001</v>
      </c>
      <c r="L16" s="119">
        <v>8549.6</v>
      </c>
      <c r="M16" s="1051">
        <f>SUM(K16:L16)</f>
        <v>42748</v>
      </c>
      <c r="N16" s="112">
        <f t="shared" ref="N16:P19" si="1">K16/B16</f>
        <v>0.56997333333333333</v>
      </c>
      <c r="O16" s="113">
        <f t="shared" si="1"/>
        <v>0.56997333333333333</v>
      </c>
      <c r="P16" s="1027">
        <f t="shared" si="1"/>
        <v>0.56997333333333333</v>
      </c>
    </row>
    <row r="17" spans="1:22">
      <c r="A17" s="1035" t="s">
        <v>418</v>
      </c>
      <c r="B17" s="1042">
        <v>60000</v>
      </c>
      <c r="C17" s="681">
        <v>15000</v>
      </c>
      <c r="D17" s="1040">
        <f>SUM(B17:C17)</f>
        <v>75000</v>
      </c>
      <c r="E17" s="1038"/>
      <c r="F17" s="119"/>
      <c r="G17" s="1044">
        <f>SUM(E17:F17)</f>
        <v>0</v>
      </c>
      <c r="H17" s="1049"/>
      <c r="I17" s="120"/>
      <c r="J17" s="1050">
        <f>SUM(H17:I17)</f>
        <v>0</v>
      </c>
      <c r="K17" s="1047"/>
      <c r="L17" s="120"/>
      <c r="M17" s="1051">
        <f>SUM(K17:L17)</f>
        <v>0</v>
      </c>
      <c r="N17" s="112">
        <f t="shared" si="1"/>
        <v>0</v>
      </c>
      <c r="O17" s="113">
        <f t="shared" si="1"/>
        <v>0</v>
      </c>
      <c r="P17" s="1027">
        <f t="shared" si="1"/>
        <v>0</v>
      </c>
    </row>
    <row r="18" spans="1:22">
      <c r="A18" s="1035" t="s">
        <v>419</v>
      </c>
      <c r="B18" s="1042">
        <v>60000</v>
      </c>
      <c r="C18" s="681">
        <v>15000</v>
      </c>
      <c r="D18" s="1040">
        <f>SUM(B18:C18)</f>
        <v>75000</v>
      </c>
      <c r="E18" s="1038"/>
      <c r="F18" s="119"/>
      <c r="G18" s="1044">
        <f>SUM(E18:F18)</f>
        <v>0</v>
      </c>
      <c r="H18" s="1049"/>
      <c r="I18" s="120"/>
      <c r="J18" s="1050">
        <f>SUM(H18:I18)</f>
        <v>0</v>
      </c>
      <c r="K18" s="1047"/>
      <c r="L18" s="120"/>
      <c r="M18" s="1051">
        <f>SUM(K18:L18)</f>
        <v>0</v>
      </c>
      <c r="N18" s="112">
        <f t="shared" si="1"/>
        <v>0</v>
      </c>
      <c r="O18" s="113">
        <f t="shared" si="1"/>
        <v>0</v>
      </c>
      <c r="P18" s="1027">
        <f t="shared" si="1"/>
        <v>0</v>
      </c>
    </row>
    <row r="19" spans="1:22">
      <c r="A19" s="1036" t="s">
        <v>714</v>
      </c>
      <c r="B19" s="1042">
        <v>18000</v>
      </c>
      <c r="C19" s="681">
        <v>4500</v>
      </c>
      <c r="D19" s="1040">
        <f>SUM(B19:C19)</f>
        <v>22500</v>
      </c>
      <c r="E19" s="1038"/>
      <c r="F19" s="119"/>
      <c r="G19" s="1044">
        <f>SUM(E19:F19)</f>
        <v>0</v>
      </c>
      <c r="H19" s="1049"/>
      <c r="I19" s="120"/>
      <c r="J19" s="1050">
        <f>SUM(H19:I19)</f>
        <v>0</v>
      </c>
      <c r="K19" s="1047"/>
      <c r="L19" s="120"/>
      <c r="M19" s="1051">
        <f>SUM(K19:L19)</f>
        <v>0</v>
      </c>
      <c r="N19" s="112">
        <f t="shared" si="1"/>
        <v>0</v>
      </c>
      <c r="O19" s="113">
        <f t="shared" si="1"/>
        <v>0</v>
      </c>
      <c r="P19" s="1027">
        <f t="shared" si="1"/>
        <v>0</v>
      </c>
    </row>
    <row r="20" spans="1:22" ht="13.5" thickBot="1">
      <c r="A20" s="1055"/>
      <c r="B20" s="1056"/>
      <c r="C20" s="1057"/>
      <c r="D20" s="1058"/>
      <c r="E20" s="1059"/>
      <c r="F20" s="1057"/>
      <c r="G20" s="1060"/>
      <c r="H20" s="1061"/>
      <c r="I20" s="1062"/>
      <c r="J20" s="1063"/>
      <c r="K20" s="1064"/>
      <c r="L20" s="1062"/>
      <c r="M20" s="1065"/>
      <c r="N20" s="1066"/>
      <c r="O20" s="190"/>
      <c r="P20" s="1067"/>
    </row>
    <row r="21" spans="1:22" ht="13.5" thickBot="1">
      <c r="A21" s="457" t="s">
        <v>426</v>
      </c>
      <c r="B21" s="1068">
        <f t="shared" ref="B21:M21" si="2">SUM(B16:B19)</f>
        <v>198000</v>
      </c>
      <c r="C21" s="1069">
        <f t="shared" si="2"/>
        <v>49500</v>
      </c>
      <c r="D21" s="1070">
        <f t="shared" si="2"/>
        <v>247500</v>
      </c>
      <c r="E21" s="1071">
        <f t="shared" si="2"/>
        <v>1200</v>
      </c>
      <c r="F21" s="1069">
        <f t="shared" si="2"/>
        <v>300</v>
      </c>
      <c r="G21" s="1072">
        <f t="shared" si="2"/>
        <v>1500</v>
      </c>
      <c r="H21" s="1068">
        <f t="shared" si="2"/>
        <v>11200</v>
      </c>
      <c r="I21" s="1069">
        <f t="shared" si="2"/>
        <v>2800</v>
      </c>
      <c r="J21" s="1070">
        <f t="shared" si="2"/>
        <v>14000</v>
      </c>
      <c r="K21" s="1071">
        <f t="shared" si="2"/>
        <v>34198.400000000001</v>
      </c>
      <c r="L21" s="1069">
        <f t="shared" si="2"/>
        <v>8549.6</v>
      </c>
      <c r="M21" s="1072">
        <f t="shared" si="2"/>
        <v>42748</v>
      </c>
      <c r="N21" s="207">
        <f>K21/B21</f>
        <v>0.17271919191919194</v>
      </c>
      <c r="O21" s="208">
        <f>L21/C21</f>
        <v>0.17271919191919194</v>
      </c>
      <c r="P21" s="209">
        <f>M21/D21</f>
        <v>0.17271919191919191</v>
      </c>
    </row>
    <row r="23" spans="1:22">
      <c r="A23" s="548" t="s">
        <v>715</v>
      </c>
      <c r="B23" s="364"/>
      <c r="C23" s="364"/>
      <c r="D23" s="364"/>
      <c r="E23" s="364"/>
      <c r="F23" s="364"/>
      <c r="G23" s="364"/>
      <c r="H23" s="364"/>
      <c r="I23" s="364"/>
      <c r="J23" s="364"/>
      <c r="K23" s="364"/>
      <c r="L23" s="364"/>
      <c r="M23" s="364"/>
    </row>
    <row r="24" spans="1:22">
      <c r="A24" s="1"/>
      <c r="B24" s="1"/>
      <c r="K24" s="1094"/>
      <c r="L24" s="1094"/>
      <c r="M24" s="1094"/>
    </row>
    <row r="25" spans="1:22">
      <c r="A25" s="1"/>
      <c r="B25" s="1"/>
      <c r="K25" s="1094"/>
      <c r="L25" s="1094"/>
      <c r="M25" s="1094"/>
    </row>
    <row r="26" spans="1:22">
      <c r="B26" s="548"/>
      <c r="C26" s="263"/>
      <c r="D26" s="263"/>
      <c r="E26" s="263"/>
      <c r="F26" s="263"/>
      <c r="G26" s="263"/>
      <c r="H26" s="263"/>
      <c r="I26" s="263"/>
      <c r="J26" s="263"/>
      <c r="K26" s="263"/>
      <c r="L26" s="263"/>
      <c r="M26" s="263"/>
      <c r="Q26" s="2"/>
      <c r="R26" s="2"/>
      <c r="S26" s="2"/>
      <c r="T26" s="2"/>
      <c r="U26" s="2"/>
      <c r="V26" s="2"/>
    </row>
    <row r="27" spans="1:22">
      <c r="C27" s="1"/>
      <c r="D27" s="1"/>
      <c r="E27" s="1"/>
      <c r="F27" s="1"/>
      <c r="M27" s="149"/>
    </row>
    <row r="28" spans="1:22">
      <c r="C28" s="1"/>
      <c r="D28" s="1"/>
      <c r="E28" s="1"/>
      <c r="F28" s="1"/>
    </row>
  </sheetData>
  <mergeCells count="9">
    <mergeCell ref="A1:P1"/>
    <mergeCell ref="A2:P2"/>
    <mergeCell ref="A3:P3"/>
    <mergeCell ref="N4:P4"/>
    <mergeCell ref="A4:A5"/>
    <mergeCell ref="E4:G4"/>
    <mergeCell ref="B4:D4"/>
    <mergeCell ref="H4:J4"/>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H25"/>
  <sheetViews>
    <sheetView tabSelected="1" zoomScale="90" zoomScaleNormal="90" workbookViewId="0">
      <selection sqref="A1:M1"/>
    </sheetView>
  </sheetViews>
  <sheetFormatPr defaultRowHeight="12.75"/>
  <cols>
    <col min="1" max="1" width="18.85546875" customWidth="1"/>
    <col min="2" max="2" width="20.5703125" customWidth="1"/>
    <col min="3" max="3" width="20.85546875" customWidth="1"/>
    <col min="4" max="4" width="23.5703125" customWidth="1"/>
    <col min="5" max="5" width="31.5703125" customWidth="1"/>
  </cols>
  <sheetData>
    <row r="1" spans="1:8" ht="15.75">
      <c r="A1" s="1219" t="s">
        <v>716</v>
      </c>
      <c r="B1" s="1219"/>
      <c r="C1" s="1219"/>
      <c r="D1" s="1219"/>
      <c r="E1" s="1219"/>
      <c r="F1" s="1081"/>
      <c r="G1" s="1081"/>
      <c r="H1" s="1081"/>
    </row>
    <row r="2" spans="1:8" ht="15.75">
      <c r="A2" s="1270" t="s">
        <v>1</v>
      </c>
      <c r="B2" s="1270"/>
      <c r="C2" s="1270"/>
      <c r="D2" s="1270"/>
      <c r="E2" s="1270"/>
      <c r="F2" s="549"/>
      <c r="G2" s="549"/>
      <c r="H2" s="549"/>
    </row>
    <row r="3" spans="1:8" ht="15.75">
      <c r="A3" s="1425" t="s">
        <v>2</v>
      </c>
      <c r="B3" s="1270"/>
      <c r="C3" s="1270"/>
      <c r="D3" s="1270"/>
      <c r="E3" s="1270"/>
      <c r="F3" s="549"/>
      <c r="G3" s="549"/>
      <c r="H3" s="549"/>
    </row>
    <row r="4" spans="1:8" ht="13.5" thickBot="1"/>
    <row r="5" spans="1:8" ht="16.5" thickBot="1">
      <c r="A5" s="1460" t="s">
        <v>585</v>
      </c>
      <c r="B5" s="1461"/>
      <c r="C5" s="1461"/>
      <c r="D5" s="1461"/>
      <c r="E5" s="1462"/>
    </row>
    <row r="6" spans="1:8" ht="54.75" customHeight="1">
      <c r="A6" s="535" t="s">
        <v>382</v>
      </c>
      <c r="B6" s="535" t="s">
        <v>717</v>
      </c>
      <c r="C6" s="535" t="s">
        <v>718</v>
      </c>
      <c r="D6" s="535" t="s">
        <v>719</v>
      </c>
      <c r="E6" s="535" t="s">
        <v>720</v>
      </c>
      <c r="F6" s="358"/>
      <c r="G6" s="358"/>
    </row>
    <row r="7" spans="1:8">
      <c r="A7" s="550" t="s">
        <v>390</v>
      </c>
      <c r="B7" s="543"/>
      <c r="C7" s="543"/>
      <c r="D7" s="543"/>
      <c r="E7" s="551"/>
    </row>
    <row r="8" spans="1:8">
      <c r="A8" s="313" t="s">
        <v>391</v>
      </c>
      <c r="B8" s="91"/>
      <c r="C8" s="91"/>
      <c r="D8" s="91"/>
      <c r="E8" s="90"/>
    </row>
    <row r="9" spans="1:8">
      <c r="A9" s="313" t="s">
        <v>392</v>
      </c>
      <c r="B9" s="91"/>
      <c r="C9" s="91"/>
      <c r="D9" s="91"/>
      <c r="E9" s="90"/>
    </row>
    <row r="10" spans="1:8">
      <c r="A10" s="313" t="s">
        <v>393</v>
      </c>
      <c r="B10" s="91"/>
      <c r="C10" s="91"/>
      <c r="D10" s="91"/>
      <c r="E10" s="90"/>
    </row>
    <row r="11" spans="1:8">
      <c r="A11" s="313" t="s">
        <v>394</v>
      </c>
      <c r="B11" s="91"/>
      <c r="C11" s="91"/>
      <c r="D11" s="91"/>
      <c r="E11" s="90"/>
    </row>
    <row r="12" spans="1:8">
      <c r="A12" s="313" t="s">
        <v>395</v>
      </c>
      <c r="B12" s="91"/>
      <c r="C12" s="91"/>
      <c r="D12" s="91"/>
      <c r="E12" s="90"/>
    </row>
    <row r="13" spans="1:8">
      <c r="A13" s="313" t="s">
        <v>396</v>
      </c>
      <c r="B13" s="91"/>
      <c r="C13" s="91"/>
      <c r="D13" s="91"/>
      <c r="E13" s="90"/>
    </row>
    <row r="14" spans="1:8">
      <c r="A14" s="313" t="s">
        <v>397</v>
      </c>
      <c r="B14" s="91"/>
      <c r="C14" s="91"/>
      <c r="D14" s="91"/>
      <c r="E14" s="90"/>
    </row>
    <row r="15" spans="1:8">
      <c r="A15" s="313" t="s">
        <v>398</v>
      </c>
      <c r="B15" s="91"/>
      <c r="C15" s="91"/>
      <c r="D15" s="91"/>
      <c r="E15" s="90"/>
    </row>
    <row r="16" spans="1:8">
      <c r="A16" s="313" t="s">
        <v>399</v>
      </c>
      <c r="B16" s="91"/>
      <c r="C16" s="91"/>
      <c r="D16" s="91"/>
      <c r="E16" s="90"/>
    </row>
    <row r="17" spans="1:5">
      <c r="A17" s="313" t="s">
        <v>400</v>
      </c>
      <c r="B17" s="91"/>
      <c r="C17" s="91"/>
      <c r="D17" s="91"/>
      <c r="E17" s="90"/>
    </row>
    <row r="18" spans="1:5" ht="13.5" thickBot="1">
      <c r="A18" s="318" t="s">
        <v>401</v>
      </c>
      <c r="B18" s="384"/>
      <c r="C18" s="384"/>
      <c r="D18" s="384"/>
      <c r="E18" s="552"/>
    </row>
    <row r="19" spans="1:5" ht="13.5" thickBot="1">
      <c r="A19" s="320" t="s">
        <v>402</v>
      </c>
      <c r="B19" s="385"/>
      <c r="C19" s="385"/>
      <c r="D19" s="385"/>
      <c r="E19" s="553"/>
    </row>
    <row r="21" spans="1:5">
      <c r="A21" s="73" t="s">
        <v>721</v>
      </c>
    </row>
    <row r="22" spans="1:5">
      <c r="A22" t="s">
        <v>722</v>
      </c>
    </row>
    <row r="23" spans="1:5">
      <c r="A23" t="s">
        <v>723</v>
      </c>
    </row>
    <row r="24" spans="1:5" ht="25.5" customHeight="1">
      <c r="A24" s="1183" t="s">
        <v>724</v>
      </c>
      <c r="B24" s="1183"/>
      <c r="C24" s="1183"/>
      <c r="D24" s="1183"/>
      <c r="E24" s="1183"/>
    </row>
    <row r="25" spans="1:5" ht="30.95" customHeight="1">
      <c r="A25" s="1182" t="s">
        <v>725</v>
      </c>
      <c r="B25" s="1182"/>
      <c r="C25" s="1182"/>
      <c r="D25" s="1182"/>
      <c r="E25" s="1182"/>
    </row>
  </sheetData>
  <mergeCells count="6">
    <mergeCell ref="A25:E25"/>
    <mergeCell ref="A24:E24"/>
    <mergeCell ref="A1:E1"/>
    <mergeCell ref="A2:E2"/>
    <mergeCell ref="A3:E3"/>
    <mergeCell ref="A5:E5"/>
  </mergeCells>
  <pageMargins left="0.7" right="0.7" top="0.75" bottom="0.75" header="0.3" footer="0.3"/>
  <pageSetup orientation="landscape"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J21"/>
  <sheetViews>
    <sheetView tabSelected="1" zoomScale="90" zoomScaleNormal="90" workbookViewId="0">
      <selection sqref="A1:M1"/>
    </sheetView>
  </sheetViews>
  <sheetFormatPr defaultRowHeight="12.75"/>
  <cols>
    <col min="1" max="1" width="12.140625" customWidth="1"/>
    <col min="2" max="2" width="24" customWidth="1"/>
    <col min="5" max="5" width="28.42578125" customWidth="1"/>
    <col min="8" max="8" width="26.28515625" customWidth="1"/>
  </cols>
  <sheetData>
    <row r="1" spans="1:10" ht="30.75" customHeight="1">
      <c r="A1" s="1237" t="s">
        <v>726</v>
      </c>
      <c r="B1" s="1219"/>
      <c r="C1" s="1219"/>
      <c r="D1" s="1219"/>
      <c r="E1" s="1219"/>
      <c r="F1" s="1219"/>
      <c r="G1" s="1219"/>
      <c r="H1" s="1219"/>
      <c r="I1" s="1077"/>
      <c r="J1" s="1077"/>
    </row>
    <row r="2" spans="1:10" ht="15.75">
      <c r="A2" s="1270" t="s">
        <v>1</v>
      </c>
      <c r="B2" s="1270"/>
      <c r="C2" s="1270"/>
      <c r="D2" s="1270"/>
      <c r="E2" s="1270"/>
      <c r="F2" s="1270"/>
      <c r="G2" s="1270"/>
      <c r="H2" s="1270"/>
      <c r="I2" s="465"/>
      <c r="J2" s="465"/>
    </row>
    <row r="3" spans="1:10" ht="15.75">
      <c r="A3" s="1425" t="s">
        <v>2</v>
      </c>
      <c r="B3" s="1270"/>
      <c r="C3" s="1270"/>
      <c r="D3" s="1270"/>
      <c r="E3" s="1270"/>
      <c r="F3" s="1270"/>
      <c r="G3" s="1270"/>
      <c r="H3" s="1270"/>
      <c r="I3" s="465"/>
      <c r="J3" s="465"/>
    </row>
    <row r="4" spans="1:10" ht="13.5" thickBot="1"/>
    <row r="5" spans="1:10" ht="55.5" customHeight="1" thickBot="1">
      <c r="A5" s="602" t="s">
        <v>727</v>
      </c>
      <c r="B5" s="535" t="s">
        <v>728</v>
      </c>
      <c r="D5" s="602" t="s">
        <v>727</v>
      </c>
      <c r="E5" s="535" t="s">
        <v>729</v>
      </c>
      <c r="G5" s="602" t="s">
        <v>727</v>
      </c>
      <c r="H5" s="1013" t="s">
        <v>730</v>
      </c>
    </row>
    <row r="6" spans="1:10">
      <c r="A6" s="603" t="s">
        <v>731</v>
      </c>
      <c r="B6" s="603"/>
      <c r="D6" s="603" t="s">
        <v>731</v>
      </c>
      <c r="E6" s="603"/>
      <c r="G6" s="603" t="s">
        <v>731</v>
      </c>
      <c r="H6" s="603"/>
    </row>
    <row r="7" spans="1:10">
      <c r="A7" s="507" t="s">
        <v>732</v>
      </c>
      <c r="B7" s="507"/>
      <c r="D7" s="507" t="s">
        <v>732</v>
      </c>
      <c r="E7" s="507"/>
      <c r="G7" s="507" t="s">
        <v>732</v>
      </c>
      <c r="H7" s="507"/>
    </row>
    <row r="8" spans="1:10">
      <c r="A8" s="507" t="s">
        <v>733</v>
      </c>
      <c r="B8" s="507"/>
      <c r="D8" s="507" t="s">
        <v>733</v>
      </c>
      <c r="E8" s="507"/>
      <c r="G8" s="507" t="s">
        <v>733</v>
      </c>
      <c r="H8" s="507"/>
    </row>
    <row r="9" spans="1:10">
      <c r="A9" s="507" t="s">
        <v>734</v>
      </c>
      <c r="B9" s="507"/>
      <c r="D9" s="507" t="s">
        <v>734</v>
      </c>
      <c r="E9" s="507"/>
      <c r="G9" s="507" t="s">
        <v>734</v>
      </c>
      <c r="H9" s="507"/>
    </row>
    <row r="10" spans="1:10">
      <c r="A10" s="507" t="s">
        <v>735</v>
      </c>
      <c r="B10" s="507"/>
      <c r="D10" s="507" t="s">
        <v>735</v>
      </c>
      <c r="E10" s="507"/>
      <c r="G10" s="507" t="s">
        <v>735</v>
      </c>
      <c r="H10" s="507"/>
    </row>
    <row r="11" spans="1:10">
      <c r="A11" s="507" t="s">
        <v>736</v>
      </c>
      <c r="B11" s="507"/>
      <c r="D11" s="507" t="s">
        <v>736</v>
      </c>
      <c r="E11" s="507"/>
      <c r="G11" s="507" t="s">
        <v>736</v>
      </c>
      <c r="H11" s="507"/>
    </row>
    <row r="12" spans="1:10">
      <c r="A12" s="507" t="s">
        <v>737</v>
      </c>
      <c r="B12" s="507"/>
      <c r="D12" s="507" t="s">
        <v>737</v>
      </c>
      <c r="E12" s="507"/>
      <c r="G12" s="507" t="s">
        <v>737</v>
      </c>
      <c r="H12" s="507"/>
    </row>
    <row r="13" spans="1:10">
      <c r="A13" s="507" t="s">
        <v>738</v>
      </c>
      <c r="B13" s="507"/>
      <c r="D13" s="507" t="s">
        <v>738</v>
      </c>
      <c r="E13" s="507"/>
      <c r="G13" s="507" t="s">
        <v>738</v>
      </c>
      <c r="H13" s="507"/>
    </row>
    <row r="14" spans="1:10">
      <c r="A14" s="507" t="s">
        <v>739</v>
      </c>
      <c r="B14" s="507"/>
      <c r="D14" s="507" t="s">
        <v>739</v>
      </c>
      <c r="E14" s="507"/>
      <c r="G14" s="507" t="s">
        <v>739</v>
      </c>
      <c r="H14" s="507"/>
    </row>
    <row r="15" spans="1:10" ht="13.5" thickBot="1">
      <c r="A15" s="512" t="s">
        <v>740</v>
      </c>
      <c r="B15" s="512"/>
      <c r="D15" s="512" t="s">
        <v>740</v>
      </c>
      <c r="E15" s="512"/>
      <c r="G15" s="512" t="s">
        <v>740</v>
      </c>
      <c r="H15" s="512"/>
    </row>
    <row r="18" spans="1:8">
      <c r="A18" t="s">
        <v>721</v>
      </c>
    </row>
    <row r="19" spans="1:8">
      <c r="A19" t="s">
        <v>722</v>
      </c>
    </row>
    <row r="20" spans="1:8">
      <c r="A20" t="s">
        <v>741</v>
      </c>
    </row>
    <row r="21" spans="1:8" ht="29.45" customHeight="1">
      <c r="A21" s="1183" t="s">
        <v>724</v>
      </c>
      <c r="B21" s="1183"/>
      <c r="C21" s="1183"/>
      <c r="D21" s="1183"/>
      <c r="E21" s="1183"/>
      <c r="F21" s="1183"/>
      <c r="G21" s="1183"/>
      <c r="H21" s="1183"/>
    </row>
  </sheetData>
  <mergeCells count="4">
    <mergeCell ref="A3:H3"/>
    <mergeCell ref="A1:H1"/>
    <mergeCell ref="A2:H2"/>
    <mergeCell ref="A21:H21"/>
  </mergeCells>
  <phoneticPr fontId="41" type="noConversion"/>
  <pageMargins left="0.7" right="0.7" top="0.75" bottom="0.75" header="0.3" footer="0.3"/>
  <pageSetup orientation="landscape"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pageSetUpPr fitToPage="1"/>
  </sheetPr>
  <dimension ref="A1:G32"/>
  <sheetViews>
    <sheetView tabSelected="1" zoomScale="90" zoomScaleNormal="90" workbookViewId="0">
      <selection sqref="A1:M1"/>
    </sheetView>
  </sheetViews>
  <sheetFormatPr defaultColWidth="8.5703125" defaultRowHeight="12.75"/>
  <cols>
    <col min="1" max="1" width="49.5703125" style="60" customWidth="1"/>
    <col min="2" max="2" width="21.140625" style="60" customWidth="1"/>
    <col min="3" max="3" width="21.28515625" style="60" customWidth="1"/>
    <col min="4" max="4" width="21.5703125" style="60" customWidth="1"/>
    <col min="5" max="5" width="19.42578125" style="60" customWidth="1"/>
    <col min="6" max="6" width="12.5703125" style="60" customWidth="1"/>
    <col min="7" max="7" width="10.5703125" style="60" bestFit="1" customWidth="1"/>
    <col min="8" max="8" width="9.85546875" style="60" bestFit="1" customWidth="1"/>
    <col min="9" max="16384" width="8.5703125" style="60"/>
  </cols>
  <sheetData>
    <row r="1" spans="1:6" ht="15.75">
      <c r="A1" s="1468" t="s">
        <v>742</v>
      </c>
      <c r="B1" s="1468"/>
      <c r="C1" s="1468"/>
      <c r="D1" s="1468"/>
      <c r="E1" s="1468"/>
    </row>
    <row r="2" spans="1:6" ht="15.75">
      <c r="A2" s="1468" t="s">
        <v>1</v>
      </c>
      <c r="B2" s="1468"/>
      <c r="C2" s="1468"/>
      <c r="D2" s="1468"/>
      <c r="E2" s="1468"/>
    </row>
    <row r="3" spans="1:6" ht="15.75">
      <c r="A3" s="1469" t="s">
        <v>2</v>
      </c>
      <c r="B3" s="1469"/>
      <c r="C3" s="1469"/>
      <c r="D3" s="1469"/>
      <c r="E3" s="1469"/>
    </row>
    <row r="4" spans="1:6" ht="25.5">
      <c r="A4" s="918"/>
      <c r="B4" s="919" t="s">
        <v>511</v>
      </c>
      <c r="C4" s="920" t="s">
        <v>512</v>
      </c>
      <c r="D4" s="920" t="s">
        <v>513</v>
      </c>
      <c r="E4" s="920" t="s">
        <v>743</v>
      </c>
    </row>
    <row r="5" spans="1:6" ht="19.5" customHeight="1">
      <c r="A5" s="921" t="s">
        <v>744</v>
      </c>
      <c r="B5" s="922" t="s">
        <v>8</v>
      </c>
      <c r="C5" s="922" t="s">
        <v>8</v>
      </c>
      <c r="D5" s="922" t="s">
        <v>8</v>
      </c>
      <c r="E5" s="922" t="s">
        <v>8</v>
      </c>
    </row>
    <row r="6" spans="1:6">
      <c r="A6" s="923" t="s">
        <v>515</v>
      </c>
      <c r="B6" s="924">
        <v>2575100</v>
      </c>
      <c r="C6" s="924">
        <v>223818.78000000003</v>
      </c>
      <c r="D6" s="924">
        <v>540276.69000000006</v>
      </c>
      <c r="E6" s="925">
        <f>D6/B6</f>
        <v>0.20980804240612017</v>
      </c>
      <c r="F6" s="386"/>
    </row>
    <row r="7" spans="1:6">
      <c r="A7" s="923" t="s">
        <v>516</v>
      </c>
      <c r="B7" s="924">
        <v>55400</v>
      </c>
      <c r="C7" s="924">
        <v>0</v>
      </c>
      <c r="D7" s="924">
        <v>0</v>
      </c>
      <c r="E7" s="925">
        <f>D7/B7</f>
        <v>0</v>
      </c>
      <c r="F7" s="386"/>
    </row>
    <row r="8" spans="1:6">
      <c r="A8" s="923" t="s">
        <v>517</v>
      </c>
      <c r="B8" s="924">
        <v>81500</v>
      </c>
      <c r="C8" s="924">
        <v>0</v>
      </c>
      <c r="D8" s="924">
        <v>0</v>
      </c>
      <c r="E8" s="925">
        <f>D8/B8</f>
        <v>0</v>
      </c>
      <c r="F8" s="386"/>
    </row>
    <row r="9" spans="1:6">
      <c r="A9" s="926" t="s">
        <v>518</v>
      </c>
      <c r="B9" s="924">
        <v>0</v>
      </c>
      <c r="C9" s="924">
        <v>0</v>
      </c>
      <c r="D9" s="924">
        <v>0</v>
      </c>
      <c r="E9" s="925">
        <v>0</v>
      </c>
      <c r="F9" s="386"/>
    </row>
    <row r="10" spans="1:6">
      <c r="A10" s="923" t="s">
        <v>745</v>
      </c>
      <c r="B10" s="924">
        <v>0</v>
      </c>
      <c r="C10" s="924">
        <v>0</v>
      </c>
      <c r="D10" s="924">
        <v>0</v>
      </c>
      <c r="E10" s="925">
        <v>0</v>
      </c>
      <c r="F10" s="386"/>
    </row>
    <row r="11" spans="1:6">
      <c r="A11" s="923" t="s">
        <v>416</v>
      </c>
      <c r="B11" s="924">
        <v>0</v>
      </c>
      <c r="C11" s="924">
        <v>0</v>
      </c>
      <c r="D11" s="924">
        <v>0</v>
      </c>
      <c r="E11" s="925">
        <v>0</v>
      </c>
      <c r="F11" s="386"/>
    </row>
    <row r="12" spans="1:6">
      <c r="A12" s="923" t="s">
        <v>45</v>
      </c>
      <c r="B12" s="924">
        <v>28700</v>
      </c>
      <c r="C12" s="924">
        <v>0</v>
      </c>
      <c r="D12" s="924">
        <v>0</v>
      </c>
      <c r="E12" s="925">
        <f>D12/B12</f>
        <v>0</v>
      </c>
      <c r="F12" s="386"/>
    </row>
    <row r="13" spans="1:6">
      <c r="A13" s="923" t="s">
        <v>46</v>
      </c>
      <c r="B13" s="924">
        <v>53700</v>
      </c>
      <c r="C13" s="924">
        <v>9050.07</v>
      </c>
      <c r="D13" s="924">
        <v>14291.39</v>
      </c>
      <c r="E13" s="925">
        <f>D13/B13</f>
        <v>0.26613389199255122</v>
      </c>
      <c r="F13" s="386"/>
    </row>
    <row r="14" spans="1:6">
      <c r="A14" s="923" t="s">
        <v>47</v>
      </c>
      <c r="B14" s="924">
        <v>0</v>
      </c>
      <c r="C14" s="924">
        <v>0</v>
      </c>
      <c r="D14" s="924">
        <v>0</v>
      </c>
      <c r="E14" s="925">
        <v>0</v>
      </c>
      <c r="F14" s="386"/>
    </row>
    <row r="15" spans="1:6">
      <c r="A15" s="926"/>
      <c r="B15" s="924"/>
      <c r="C15" s="924"/>
      <c r="D15" s="924"/>
      <c r="E15" s="927"/>
      <c r="F15" s="386"/>
    </row>
    <row r="16" spans="1:6">
      <c r="A16" s="928" t="s">
        <v>522</v>
      </c>
      <c r="B16" s="929">
        <f>SUM(B6:B9,B10:B14)</f>
        <v>2794400</v>
      </c>
      <c r="C16" s="929">
        <f>SUM(C6:C9,C10:C14)</f>
        <v>232868.85000000003</v>
      </c>
      <c r="D16" s="929">
        <f>SUM(D6:D9,D10:D14)</f>
        <v>554568.08000000007</v>
      </c>
      <c r="E16" s="930">
        <f>D16/B16</f>
        <v>0.19845694245634127</v>
      </c>
      <c r="F16" s="386"/>
    </row>
    <row r="17" spans="1:7">
      <c r="A17" s="926"/>
      <c r="B17" s="924"/>
      <c r="C17" s="924"/>
      <c r="D17" s="924"/>
      <c r="E17" s="927"/>
      <c r="F17" s="386"/>
    </row>
    <row r="18" spans="1:7">
      <c r="A18" s="923" t="s">
        <v>746</v>
      </c>
      <c r="B18" s="924">
        <v>12898000</v>
      </c>
      <c r="C18" s="924">
        <v>1296150.83</v>
      </c>
      <c r="D18" s="924">
        <v>3594645.1</v>
      </c>
      <c r="E18" s="925">
        <f>D18/B18</f>
        <v>0.27869786788649403</v>
      </c>
      <c r="F18" s="386"/>
    </row>
    <row r="19" spans="1:7">
      <c r="A19" s="926"/>
      <c r="B19" s="924"/>
      <c r="C19" s="924"/>
      <c r="D19" s="924"/>
      <c r="E19" s="927"/>
      <c r="F19" s="386"/>
    </row>
    <row r="20" spans="1:7" s="54" customFormat="1" ht="13.5" customHeight="1">
      <c r="A20" s="931" t="s">
        <v>524</v>
      </c>
      <c r="B20" s="929">
        <f t="shared" ref="B20:D20" si="0">SUM(B16,B18)</f>
        <v>15692400</v>
      </c>
      <c r="C20" s="929">
        <f t="shared" si="0"/>
        <v>1529019.6800000002</v>
      </c>
      <c r="D20" s="929">
        <f t="shared" si="0"/>
        <v>4149213.18</v>
      </c>
      <c r="E20" s="930">
        <f>D20/B20</f>
        <v>0.26440908847595013</v>
      </c>
      <c r="F20" s="386"/>
    </row>
    <row r="21" spans="1:7" s="270" customFormat="1">
      <c r="A21" s="932"/>
      <c r="B21" s="933"/>
      <c r="C21" s="934"/>
      <c r="D21" s="934"/>
      <c r="E21" s="932"/>
    </row>
    <row r="22" spans="1:7" s="270" customFormat="1" ht="15" customHeight="1">
      <c r="A22" s="935" t="s">
        <v>50</v>
      </c>
      <c r="B22" s="936"/>
      <c r="C22" s="924">
        <v>0</v>
      </c>
      <c r="D22" s="924">
        <v>0</v>
      </c>
      <c r="E22" s="937"/>
      <c r="F22" s="276"/>
      <c r="G22" s="274"/>
    </row>
    <row r="23" spans="1:7" ht="15">
      <c r="A23" s="554"/>
      <c r="B23" s="554"/>
      <c r="C23" s="554"/>
      <c r="D23" s="554"/>
      <c r="E23" s="554"/>
    </row>
    <row r="24" spans="1:7" ht="12" customHeight="1">
      <c r="A24" s="1198" t="s">
        <v>533</v>
      </c>
      <c r="B24" s="1198"/>
      <c r="C24" s="1198"/>
      <c r="D24" s="1198"/>
      <c r="E24" s="1198"/>
    </row>
    <row r="25" spans="1:7" ht="25.5" customHeight="1">
      <c r="A25" s="1463" t="s">
        <v>747</v>
      </c>
      <c r="B25" s="1463"/>
      <c r="C25" s="1463"/>
      <c r="D25" s="1463"/>
      <c r="E25" s="1463"/>
    </row>
    <row r="26" spans="1:7" ht="12.6" customHeight="1">
      <c r="A26" s="1463"/>
      <c r="B26" s="1464"/>
      <c r="C26" s="1464"/>
      <c r="D26" s="1464"/>
    </row>
    <row r="27" spans="1:7" ht="12.6" customHeight="1">
      <c r="A27" s="1465"/>
      <c r="B27" s="1466"/>
      <c r="E27" s="555"/>
    </row>
    <row r="28" spans="1:7" ht="12.6" customHeight="1">
      <c r="A28" s="1467"/>
      <c r="B28" s="1466"/>
      <c r="C28" s="1466"/>
      <c r="E28" s="555"/>
    </row>
    <row r="29" spans="1:7">
      <c r="A29" s="556"/>
      <c r="C29" s="557"/>
      <c r="D29" s="557"/>
    </row>
    <row r="30" spans="1:7">
      <c r="A30" s="558" t="s">
        <v>540</v>
      </c>
    </row>
    <row r="31" spans="1:7" hidden="1"/>
    <row r="32" spans="1:7">
      <c r="B32" s="559"/>
    </row>
  </sheetData>
  <mergeCells count="8">
    <mergeCell ref="A26:D26"/>
    <mergeCell ref="A27:B27"/>
    <mergeCell ref="A28:C28"/>
    <mergeCell ref="A1:E1"/>
    <mergeCell ref="A2:E2"/>
    <mergeCell ref="A3:E3"/>
    <mergeCell ref="A24:E24"/>
    <mergeCell ref="A25:E25"/>
  </mergeCells>
  <printOptions horizontalCentered="1" verticalCentered="1"/>
  <pageMargins left="0.25" right="0.25" top="0.5" bottom="0.5" header="0.5" footer="0.5"/>
  <pageSetup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pageSetUpPr fitToPage="1"/>
  </sheetPr>
  <dimension ref="A1:Z32"/>
  <sheetViews>
    <sheetView tabSelected="1" zoomScale="90" zoomScaleNormal="90" workbookViewId="0">
      <selection sqref="A1:M1"/>
    </sheetView>
  </sheetViews>
  <sheetFormatPr defaultColWidth="9.42578125" defaultRowHeight="12.75"/>
  <cols>
    <col min="1" max="1" width="14.42578125" style="387" customWidth="1"/>
    <col min="2" max="3" width="7.5703125" style="387" customWidth="1"/>
    <col min="4" max="4" width="14" style="387" customWidth="1"/>
    <col min="5" max="5" width="12.5703125" style="387" customWidth="1"/>
    <col min="6" max="8" width="8.5703125" style="387" customWidth="1"/>
    <col min="9" max="9" width="12.5703125" style="387" customWidth="1"/>
    <col min="10" max="10" width="13.5703125" style="389" customWidth="1"/>
    <col min="11" max="12" width="13.5703125" style="387" customWidth="1"/>
    <col min="13" max="13" width="17.85546875" style="387" customWidth="1"/>
    <col min="14" max="14" width="13.5703125" style="387" customWidth="1"/>
    <col min="15" max="15" width="18.5703125" style="387" customWidth="1"/>
    <col min="16" max="16" width="11.7109375" style="387" customWidth="1"/>
    <col min="17" max="17" width="10.5703125" style="387" customWidth="1"/>
    <col min="18" max="18" width="17.5703125" style="387" customWidth="1"/>
    <col min="19" max="19" width="9.5703125" style="387" customWidth="1"/>
    <col min="20" max="20" width="15.5703125" style="387" customWidth="1"/>
    <col min="21" max="21" width="9.5703125" style="387" customWidth="1"/>
    <col min="22" max="22" width="11" style="387" bestFit="1" customWidth="1"/>
    <col min="23" max="23" width="15.5703125" style="387" customWidth="1"/>
    <col min="24" max="24" width="13.5703125" style="387" customWidth="1"/>
    <col min="25" max="25" width="14.5703125" style="387" customWidth="1"/>
    <col min="26" max="26" width="10.42578125" style="387" customWidth="1"/>
    <col min="27" max="16384" width="9.42578125" style="387"/>
  </cols>
  <sheetData>
    <row r="1" spans="1:26" ht="15.75">
      <c r="A1" s="1367" t="s">
        <v>748</v>
      </c>
      <c r="B1" s="1367"/>
      <c r="C1" s="1367"/>
      <c r="D1" s="1367"/>
      <c r="E1" s="1367"/>
      <c r="F1" s="1367"/>
      <c r="G1" s="1367"/>
      <c r="H1" s="1367"/>
      <c r="I1" s="1367"/>
      <c r="J1" s="1367"/>
      <c r="K1" s="1367"/>
      <c r="L1" s="1367"/>
      <c r="M1" s="1367"/>
      <c r="N1" s="1367"/>
      <c r="O1" s="1367"/>
      <c r="P1" s="1367"/>
      <c r="Q1" s="1367"/>
      <c r="R1" s="1367"/>
      <c r="S1" s="1367"/>
      <c r="T1" s="1367"/>
      <c r="U1" s="1367"/>
      <c r="V1" s="1367"/>
      <c r="W1" s="1367"/>
      <c r="X1" s="1367"/>
      <c r="Y1" s="1367"/>
    </row>
    <row r="2" spans="1:26" ht="15.75">
      <c r="A2" s="1368" t="s">
        <v>1</v>
      </c>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row>
    <row r="3" spans="1:26" ht="16.5" thickBot="1">
      <c r="A3" s="1395" t="s">
        <v>2</v>
      </c>
      <c r="B3" s="1474"/>
      <c r="C3" s="1474"/>
      <c r="D3" s="1474"/>
      <c r="E3" s="1474"/>
      <c r="F3" s="1474"/>
      <c r="G3" s="1474"/>
      <c r="H3" s="1474"/>
      <c r="I3" s="1474"/>
      <c r="J3" s="1474"/>
      <c r="K3" s="1474"/>
      <c r="L3" s="1474"/>
      <c r="M3" s="1474"/>
      <c r="N3" s="1474"/>
      <c r="O3" s="1474"/>
      <c r="P3" s="1474"/>
      <c r="Q3" s="1474"/>
      <c r="R3" s="1474"/>
      <c r="S3" s="1474"/>
      <c r="T3" s="1474"/>
      <c r="U3" s="1474"/>
      <c r="V3" s="1474"/>
      <c r="W3" s="1474"/>
      <c r="X3" s="1474"/>
      <c r="Y3" s="1474"/>
    </row>
    <row r="4" spans="1:26" ht="15.75" customHeight="1" thickBot="1">
      <c r="A4" s="1372"/>
      <c r="B4" s="1375" t="s">
        <v>542</v>
      </c>
      <c r="C4" s="1376"/>
      <c r="D4" s="1376"/>
      <c r="E4" s="1376"/>
      <c r="F4" s="1376"/>
      <c r="G4" s="1376"/>
      <c r="H4" s="1376"/>
      <c r="I4" s="1376"/>
      <c r="J4" s="1376"/>
      <c r="K4" s="1377"/>
      <c r="L4" s="1378" t="s">
        <v>543</v>
      </c>
      <c r="M4" s="1379"/>
      <c r="N4" s="1379"/>
      <c r="O4" s="1380"/>
      <c r="P4" s="1381" t="s">
        <v>544</v>
      </c>
      <c r="Q4" s="1382"/>
      <c r="R4" s="1382"/>
      <c r="S4" s="1382"/>
      <c r="T4" s="1382"/>
      <c r="U4" s="1383" t="s">
        <v>545</v>
      </c>
      <c r="V4" s="1475"/>
      <c r="W4" s="1476" t="s">
        <v>749</v>
      </c>
      <c r="X4" s="1357" t="s">
        <v>750</v>
      </c>
      <c r="Y4" s="1390" t="s">
        <v>751</v>
      </c>
    </row>
    <row r="5" spans="1:26" ht="15" customHeight="1">
      <c r="A5" s="1373"/>
      <c r="B5" s="1365" t="s">
        <v>551</v>
      </c>
      <c r="C5" s="1355"/>
      <c r="D5" s="1355"/>
      <c r="E5" s="1363"/>
      <c r="F5" s="1381" t="s">
        <v>552</v>
      </c>
      <c r="G5" s="1382"/>
      <c r="H5" s="1382"/>
      <c r="I5" s="1382"/>
      <c r="J5" s="1393"/>
      <c r="K5" s="1382" t="s">
        <v>553</v>
      </c>
      <c r="L5" s="1365" t="s">
        <v>554</v>
      </c>
      <c r="M5" s="1355" t="s">
        <v>555</v>
      </c>
      <c r="N5" s="1355" t="s">
        <v>556</v>
      </c>
      <c r="O5" s="1390" t="s">
        <v>557</v>
      </c>
      <c r="P5" s="1365" t="s">
        <v>558</v>
      </c>
      <c r="Q5" s="1355" t="s">
        <v>559</v>
      </c>
      <c r="R5" s="1355" t="s">
        <v>560</v>
      </c>
      <c r="S5" s="1357" t="s">
        <v>752</v>
      </c>
      <c r="T5" s="1363" t="s">
        <v>562</v>
      </c>
      <c r="U5" s="1365" t="s">
        <v>563</v>
      </c>
      <c r="V5" s="1471" t="s">
        <v>564</v>
      </c>
      <c r="W5" s="1477"/>
      <c r="X5" s="1388"/>
      <c r="Y5" s="1391"/>
    </row>
    <row r="6" spans="1:26" ht="47.25" customHeight="1" thickBot="1">
      <c r="A6" s="1374"/>
      <c r="B6" s="760" t="s">
        <v>565</v>
      </c>
      <c r="C6" s="761" t="s">
        <v>566</v>
      </c>
      <c r="D6" s="761" t="s">
        <v>567</v>
      </c>
      <c r="E6" s="762" t="s">
        <v>568</v>
      </c>
      <c r="F6" s="760" t="s">
        <v>569</v>
      </c>
      <c r="G6" s="761" t="s">
        <v>570</v>
      </c>
      <c r="H6" s="761" t="s">
        <v>571</v>
      </c>
      <c r="I6" s="763" t="s">
        <v>572</v>
      </c>
      <c r="J6" s="762" t="s">
        <v>573</v>
      </c>
      <c r="K6" s="1394"/>
      <c r="L6" s="1366"/>
      <c r="M6" s="1356"/>
      <c r="N6" s="1356"/>
      <c r="O6" s="1392"/>
      <c r="P6" s="1366"/>
      <c r="Q6" s="1356"/>
      <c r="R6" s="1356"/>
      <c r="S6" s="1473"/>
      <c r="T6" s="1364"/>
      <c r="U6" s="1366"/>
      <c r="V6" s="1472"/>
      <c r="W6" s="1478"/>
      <c r="X6" s="1389"/>
      <c r="Y6" s="1392"/>
    </row>
    <row r="7" spans="1:26">
      <c r="A7" s="764" t="s">
        <v>390</v>
      </c>
      <c r="B7" s="767">
        <v>0</v>
      </c>
      <c r="C7" s="308">
        <v>0</v>
      </c>
      <c r="D7" s="308">
        <v>0</v>
      </c>
      <c r="E7" s="768">
        <v>0</v>
      </c>
      <c r="F7" s="767">
        <v>1680</v>
      </c>
      <c r="G7" s="308">
        <v>348</v>
      </c>
      <c r="H7" s="308">
        <v>19</v>
      </c>
      <c r="I7" s="769">
        <v>0</v>
      </c>
      <c r="J7" s="770">
        <v>2047</v>
      </c>
      <c r="K7" s="771">
        <v>2047</v>
      </c>
      <c r="L7" s="767">
        <v>773</v>
      </c>
      <c r="M7" s="308">
        <v>177</v>
      </c>
      <c r="N7" s="772">
        <v>0</v>
      </c>
      <c r="O7" s="773">
        <v>950</v>
      </c>
      <c r="P7" s="774" t="s">
        <v>574</v>
      </c>
      <c r="Q7" s="772">
        <v>0</v>
      </c>
      <c r="R7" s="772">
        <v>740</v>
      </c>
      <c r="S7" s="773">
        <v>369</v>
      </c>
      <c r="T7" s="775">
        <v>1109</v>
      </c>
      <c r="U7" s="774">
        <v>2997</v>
      </c>
      <c r="V7" s="775">
        <v>938</v>
      </c>
      <c r="W7" s="776">
        <v>39800</v>
      </c>
      <c r="X7" s="308">
        <v>174219</v>
      </c>
      <c r="Y7" s="838">
        <v>0.23</v>
      </c>
    </row>
    <row r="8" spans="1:26">
      <c r="A8" s="765" t="s">
        <v>391</v>
      </c>
      <c r="B8" s="777">
        <v>0</v>
      </c>
      <c r="C8" s="563">
        <v>0</v>
      </c>
      <c r="D8" s="563">
        <v>0</v>
      </c>
      <c r="E8" s="768">
        <v>0</v>
      </c>
      <c r="F8" s="777">
        <v>658</v>
      </c>
      <c r="G8" s="563">
        <v>290</v>
      </c>
      <c r="H8" s="563">
        <v>12</v>
      </c>
      <c r="I8" s="778">
        <v>1</v>
      </c>
      <c r="J8" s="770">
        <v>961</v>
      </c>
      <c r="K8" s="771">
        <v>961</v>
      </c>
      <c r="L8" s="777">
        <v>1636</v>
      </c>
      <c r="M8" s="563">
        <v>161</v>
      </c>
      <c r="N8" s="779">
        <v>0</v>
      </c>
      <c r="O8" s="773">
        <v>1797</v>
      </c>
      <c r="P8" s="780" t="s">
        <v>574</v>
      </c>
      <c r="Q8" s="779">
        <v>0</v>
      </c>
      <c r="R8" s="779">
        <v>846</v>
      </c>
      <c r="S8" s="773">
        <v>226</v>
      </c>
      <c r="T8" s="775">
        <v>1072</v>
      </c>
      <c r="U8" s="780">
        <v>2758</v>
      </c>
      <c r="V8" s="938">
        <f>K8-T8</f>
        <v>-111</v>
      </c>
      <c r="W8" s="777">
        <v>39689</v>
      </c>
      <c r="X8" s="308">
        <v>174219</v>
      </c>
      <c r="Y8" s="838">
        <v>0.23</v>
      </c>
    </row>
    <row r="9" spans="1:26">
      <c r="A9" s="765" t="s">
        <v>392</v>
      </c>
      <c r="B9" s="777">
        <v>0</v>
      </c>
      <c r="C9" s="563">
        <v>0</v>
      </c>
      <c r="D9" s="563">
        <v>0</v>
      </c>
      <c r="E9" s="768">
        <v>0</v>
      </c>
      <c r="F9" s="777">
        <v>1092</v>
      </c>
      <c r="G9" s="563">
        <v>246</v>
      </c>
      <c r="H9" s="563">
        <v>13</v>
      </c>
      <c r="I9" s="778">
        <v>0</v>
      </c>
      <c r="J9" s="770">
        <v>1351</v>
      </c>
      <c r="K9" s="771">
        <v>1351</v>
      </c>
      <c r="L9" s="777">
        <v>1252</v>
      </c>
      <c r="M9" s="563">
        <v>148</v>
      </c>
      <c r="N9" s="779">
        <v>0</v>
      </c>
      <c r="O9" s="773">
        <v>1400</v>
      </c>
      <c r="P9" s="780" t="s">
        <v>574</v>
      </c>
      <c r="Q9" s="779">
        <v>0</v>
      </c>
      <c r="R9" s="779">
        <v>1096</v>
      </c>
      <c r="S9" s="773">
        <v>37</v>
      </c>
      <c r="T9" s="775">
        <v>1133</v>
      </c>
      <c r="U9" s="780">
        <v>2751</v>
      </c>
      <c r="V9" s="938">
        <v>218</v>
      </c>
      <c r="W9" s="777">
        <v>39907</v>
      </c>
      <c r="X9" s="308">
        <v>174219</v>
      </c>
      <c r="Y9" s="838">
        <v>0.23</v>
      </c>
    </row>
    <row r="10" spans="1:26">
      <c r="A10" s="765" t="s">
        <v>393</v>
      </c>
      <c r="B10" s="777"/>
      <c r="C10" s="563"/>
      <c r="D10" s="563"/>
      <c r="E10" s="768"/>
      <c r="F10" s="777"/>
      <c r="G10" s="563"/>
      <c r="H10" s="563"/>
      <c r="I10" s="778"/>
      <c r="J10" s="770"/>
      <c r="K10" s="771"/>
      <c r="L10" s="777"/>
      <c r="M10" s="563"/>
      <c r="N10" s="779"/>
      <c r="O10" s="773"/>
      <c r="P10" s="781"/>
      <c r="Q10" s="779"/>
      <c r="R10" s="779"/>
      <c r="S10" s="773"/>
      <c r="T10" s="775"/>
      <c r="U10" s="774"/>
      <c r="V10" s="775"/>
      <c r="W10" s="308"/>
      <c r="X10" s="308"/>
      <c r="Y10" s="838"/>
    </row>
    <row r="11" spans="1:26">
      <c r="A11" s="765" t="s">
        <v>394</v>
      </c>
      <c r="B11" s="777"/>
      <c r="C11" s="563"/>
      <c r="D11" s="563"/>
      <c r="E11" s="768"/>
      <c r="F11" s="777"/>
      <c r="G11" s="563"/>
      <c r="H11" s="563"/>
      <c r="I11" s="778"/>
      <c r="J11" s="770"/>
      <c r="K11" s="771"/>
      <c r="L11" s="777"/>
      <c r="M11" s="563"/>
      <c r="N11" s="779"/>
      <c r="O11" s="773"/>
      <c r="P11" s="780"/>
      <c r="Q11" s="779"/>
      <c r="R11" s="779"/>
      <c r="S11" s="773"/>
      <c r="T11" s="775"/>
      <c r="U11" s="774"/>
      <c r="V11" s="775"/>
      <c r="W11" s="308"/>
      <c r="X11" s="308"/>
      <c r="Y11" s="838"/>
    </row>
    <row r="12" spans="1:26">
      <c r="A12" s="765" t="s">
        <v>395</v>
      </c>
      <c r="B12" s="777"/>
      <c r="C12" s="563"/>
      <c r="D12" s="563"/>
      <c r="E12" s="768"/>
      <c r="F12" s="777"/>
      <c r="G12" s="563"/>
      <c r="H12" s="563"/>
      <c r="I12" s="778"/>
      <c r="J12" s="770"/>
      <c r="K12" s="771"/>
      <c r="L12" s="777"/>
      <c r="M12" s="563"/>
      <c r="N12" s="779"/>
      <c r="O12" s="773"/>
      <c r="P12" s="780"/>
      <c r="Q12" s="779"/>
      <c r="R12" s="779"/>
      <c r="S12" s="773"/>
      <c r="T12" s="775"/>
      <c r="U12" s="774"/>
      <c r="V12" s="775"/>
      <c r="W12" s="308"/>
      <c r="X12" s="308"/>
      <c r="Y12" s="838"/>
    </row>
    <row r="13" spans="1:26">
      <c r="A13" s="765" t="s">
        <v>396</v>
      </c>
      <c r="B13" s="777"/>
      <c r="C13" s="563"/>
      <c r="D13" s="563"/>
      <c r="E13" s="768"/>
      <c r="F13" s="777"/>
      <c r="G13" s="563"/>
      <c r="H13" s="563"/>
      <c r="I13" s="778"/>
      <c r="J13" s="770"/>
      <c r="K13" s="771"/>
      <c r="L13" s="777"/>
      <c r="M13" s="563"/>
      <c r="N13" s="779"/>
      <c r="O13" s="773"/>
      <c r="P13" s="780"/>
      <c r="Q13" s="779"/>
      <c r="R13" s="779"/>
      <c r="S13" s="773"/>
      <c r="T13" s="775"/>
      <c r="U13" s="774"/>
      <c r="V13" s="775"/>
      <c r="W13" s="308"/>
      <c r="X13" s="308"/>
      <c r="Y13" s="838"/>
    </row>
    <row r="14" spans="1:26">
      <c r="A14" s="765" t="s">
        <v>397</v>
      </c>
      <c r="B14" s="777"/>
      <c r="C14" s="563"/>
      <c r="D14" s="563"/>
      <c r="E14" s="768"/>
      <c r="F14" s="777"/>
      <c r="G14" s="563"/>
      <c r="H14" s="563"/>
      <c r="I14" s="778"/>
      <c r="J14" s="770"/>
      <c r="K14" s="771"/>
      <c r="L14" s="777"/>
      <c r="M14" s="563"/>
      <c r="N14" s="779"/>
      <c r="O14" s="773"/>
      <c r="P14" s="780"/>
      <c r="Q14" s="779"/>
      <c r="R14" s="779"/>
      <c r="S14" s="773"/>
      <c r="T14" s="775"/>
      <c r="U14" s="774"/>
      <c r="V14" s="775"/>
      <c r="W14" s="939"/>
      <c r="X14" s="308"/>
      <c r="Y14" s="838"/>
    </row>
    <row r="15" spans="1:26">
      <c r="A15" s="765" t="s">
        <v>398</v>
      </c>
      <c r="B15" s="777"/>
      <c r="C15" s="563"/>
      <c r="D15" s="563"/>
      <c r="E15" s="768"/>
      <c r="F15" s="777"/>
      <c r="G15" s="563"/>
      <c r="H15" s="563"/>
      <c r="I15" s="778"/>
      <c r="J15" s="770"/>
      <c r="K15" s="771"/>
      <c r="L15" s="777"/>
      <c r="M15" s="563"/>
      <c r="N15" s="779"/>
      <c r="O15" s="773"/>
      <c r="P15" s="780"/>
      <c r="Q15" s="779"/>
      <c r="R15" s="779"/>
      <c r="S15" s="773"/>
      <c r="T15" s="775"/>
      <c r="U15" s="774"/>
      <c r="V15" s="775"/>
      <c r="W15" s="939"/>
      <c r="X15" s="308"/>
      <c r="Y15" s="838"/>
      <c r="Z15" s="388"/>
    </row>
    <row r="16" spans="1:26">
      <c r="A16" s="765" t="s">
        <v>399</v>
      </c>
      <c r="B16" s="777"/>
      <c r="C16" s="563"/>
      <c r="D16" s="563"/>
      <c r="E16" s="768"/>
      <c r="F16" s="777"/>
      <c r="G16" s="563"/>
      <c r="H16" s="563"/>
      <c r="I16" s="778"/>
      <c r="J16" s="770"/>
      <c r="K16" s="771"/>
      <c r="L16" s="777"/>
      <c r="M16" s="563"/>
      <c r="N16" s="779"/>
      <c r="O16" s="773"/>
      <c r="P16" s="780"/>
      <c r="Q16" s="779"/>
      <c r="R16" s="779"/>
      <c r="S16" s="773"/>
      <c r="T16" s="775"/>
      <c r="U16" s="774"/>
      <c r="V16" s="775"/>
      <c r="W16" s="939"/>
      <c r="X16" s="308"/>
      <c r="Y16" s="838"/>
    </row>
    <row r="17" spans="1:25">
      <c r="A17" s="765" t="s">
        <v>400</v>
      </c>
      <c r="B17" s="777"/>
      <c r="C17" s="563"/>
      <c r="D17" s="563"/>
      <c r="E17" s="768"/>
      <c r="F17" s="777"/>
      <c r="G17" s="563"/>
      <c r="H17" s="563"/>
      <c r="I17" s="778"/>
      <c r="J17" s="770"/>
      <c r="K17" s="771"/>
      <c r="L17" s="777"/>
      <c r="M17" s="563"/>
      <c r="N17" s="779"/>
      <c r="O17" s="773"/>
      <c r="P17" s="780"/>
      <c r="Q17" s="779"/>
      <c r="R17" s="779"/>
      <c r="S17" s="773"/>
      <c r="T17" s="775"/>
      <c r="U17" s="774"/>
      <c r="V17" s="775"/>
      <c r="W17" s="939"/>
      <c r="X17" s="308"/>
      <c r="Y17" s="838"/>
    </row>
    <row r="18" spans="1:25" ht="13.5" thickBot="1">
      <c r="A18" s="765" t="s">
        <v>401</v>
      </c>
      <c r="B18" s="782"/>
      <c r="C18" s="565"/>
      <c r="D18" s="565"/>
      <c r="E18" s="768"/>
      <c r="F18" s="782"/>
      <c r="G18" s="565"/>
      <c r="H18" s="565"/>
      <c r="I18" s="783"/>
      <c r="J18" s="784"/>
      <c r="K18" s="771"/>
      <c r="L18" s="782"/>
      <c r="M18" s="565"/>
      <c r="N18" s="785"/>
      <c r="O18" s="773"/>
      <c r="P18" s="786"/>
      <c r="Q18" s="785"/>
      <c r="R18" s="785"/>
      <c r="S18" s="787"/>
      <c r="T18" s="775"/>
      <c r="U18" s="774"/>
      <c r="V18" s="775"/>
      <c r="W18" s="940"/>
      <c r="X18" s="308"/>
      <c r="Y18" s="838"/>
    </row>
    <row r="19" spans="1:25" ht="13.5" thickBot="1">
      <c r="A19" s="766" t="s">
        <v>575</v>
      </c>
      <c r="B19" s="788">
        <f>SUM(B7:B18)</f>
        <v>0</v>
      </c>
      <c r="C19" s="296">
        <f t="shared" ref="C19:V19" si="0">SUM(C7:C18)</f>
        <v>0</v>
      </c>
      <c r="D19" s="296">
        <f t="shared" si="0"/>
        <v>0</v>
      </c>
      <c r="E19" s="789">
        <f t="shared" si="0"/>
        <v>0</v>
      </c>
      <c r="F19" s="788">
        <f t="shared" si="0"/>
        <v>3430</v>
      </c>
      <c r="G19" s="296">
        <f t="shared" si="0"/>
        <v>884</v>
      </c>
      <c r="H19" s="296">
        <f t="shared" si="0"/>
        <v>44</v>
      </c>
      <c r="I19" s="296">
        <f t="shared" si="0"/>
        <v>1</v>
      </c>
      <c r="J19" s="789">
        <f t="shared" si="0"/>
        <v>4359</v>
      </c>
      <c r="K19" s="788">
        <f t="shared" si="0"/>
        <v>4359</v>
      </c>
      <c r="L19" s="788">
        <f t="shared" si="0"/>
        <v>3661</v>
      </c>
      <c r="M19" s="296">
        <f t="shared" si="0"/>
        <v>486</v>
      </c>
      <c r="N19" s="296">
        <f t="shared" si="0"/>
        <v>0</v>
      </c>
      <c r="O19" s="789">
        <f t="shared" si="0"/>
        <v>4147</v>
      </c>
      <c r="P19" s="788">
        <f t="shared" si="0"/>
        <v>0</v>
      </c>
      <c r="Q19" s="296">
        <f t="shared" si="0"/>
        <v>0</v>
      </c>
      <c r="R19" s="296">
        <f t="shared" si="0"/>
        <v>2682</v>
      </c>
      <c r="S19" s="296">
        <f t="shared" si="0"/>
        <v>632</v>
      </c>
      <c r="T19" s="789">
        <f t="shared" si="0"/>
        <v>3314</v>
      </c>
      <c r="U19" s="788">
        <f t="shared" si="0"/>
        <v>8506</v>
      </c>
      <c r="V19" s="941">
        <f t="shared" si="0"/>
        <v>1045</v>
      </c>
      <c r="W19" s="942">
        <f>_xlfn.IFS(W18&lt;&gt;0,W18,W17&lt;&gt;0,W17,W16&lt;&gt;0,W16,W15&lt;&gt;0,W15,W14&lt;&gt;0,W14,W13&lt;&gt;0,W13,W12&lt;&gt;0,W12,W11&lt;&gt;0,W11,W10&lt;&gt;0,W10,W9&lt;&gt;0,W9,W8&lt;&gt;0,W8,W7&lt;&gt;0,W7)</f>
        <v>39907</v>
      </c>
      <c r="X19" s="790">
        <f>_xlfn.IFS(X18&lt;&gt;"",X18,X17&lt;&gt;"",X17,X16&lt;&gt;"",X16,X15&lt;&gt;"",X15,X14&lt;&gt;"",X14,X13&lt;&gt;"",X13,X12&lt;&gt;"",X12,X11&lt;&gt;"",X11,X10&lt;&gt;"",X10,X9&lt;&gt;"",X9,X8&lt;&gt;"",X8,X7&lt;&gt;"",X7)</f>
        <v>174219</v>
      </c>
      <c r="Y19" s="840">
        <f>W19/X19</f>
        <v>0.22906227219763631</v>
      </c>
    </row>
    <row r="20" spans="1:25" ht="15">
      <c r="A20" s="278"/>
      <c r="B20" s="279"/>
      <c r="C20" s="279"/>
      <c r="D20" s="279"/>
      <c r="E20" s="279"/>
      <c r="F20" s="279"/>
      <c r="G20" s="279"/>
      <c r="H20" s="279"/>
      <c r="I20" s="279"/>
      <c r="J20" s="280"/>
      <c r="K20" s="279"/>
      <c r="L20" s="279"/>
      <c r="M20" s="279"/>
      <c r="N20" s="279"/>
      <c r="O20" s="279"/>
      <c r="P20" s="335"/>
      <c r="Q20" s="335"/>
      <c r="R20" s="335"/>
      <c r="S20" s="335"/>
      <c r="T20" s="335"/>
      <c r="U20" s="335"/>
      <c r="W20" s="335"/>
    </row>
    <row r="21" spans="1:25" ht="14.25">
      <c r="A21" s="1423" t="s">
        <v>753</v>
      </c>
      <c r="B21" s="1423"/>
      <c r="C21" s="1423"/>
      <c r="D21" s="1423"/>
      <c r="E21" s="1423"/>
      <c r="F21" s="1423"/>
      <c r="G21" s="1423"/>
      <c r="H21" s="1423"/>
      <c r="I21" s="1423"/>
      <c r="J21" s="1423"/>
      <c r="K21" s="1423"/>
      <c r="L21" s="1423"/>
      <c r="M21" s="1423"/>
      <c r="N21" s="1423"/>
      <c r="O21" s="1423"/>
    </row>
    <row r="22" spans="1:25" ht="14.25">
      <c r="A22" s="1423" t="s">
        <v>754</v>
      </c>
      <c r="B22" s="1423"/>
      <c r="C22" s="1423"/>
      <c r="D22" s="1423"/>
      <c r="E22" s="1423"/>
      <c r="F22" s="1423"/>
      <c r="G22" s="1423"/>
      <c r="H22" s="1423"/>
      <c r="I22" s="1423"/>
      <c r="J22" s="1423"/>
      <c r="K22" s="1423"/>
      <c r="L22" s="1423"/>
      <c r="M22" s="1423"/>
      <c r="N22" s="1423"/>
      <c r="O22" s="1423"/>
      <c r="W22" s="560"/>
    </row>
    <row r="23" spans="1:25" ht="14.25">
      <c r="A23" s="1423" t="s">
        <v>755</v>
      </c>
      <c r="B23" s="1423"/>
      <c r="C23" s="1423"/>
      <c r="D23" s="1423"/>
      <c r="E23" s="1423"/>
      <c r="F23" s="1423"/>
      <c r="G23" s="1423"/>
      <c r="H23" s="1423"/>
      <c r="I23" s="1423"/>
      <c r="J23" s="1423"/>
      <c r="K23" s="1423"/>
      <c r="L23" s="1423"/>
      <c r="M23" s="1423"/>
      <c r="N23" s="1423"/>
      <c r="O23" s="1423"/>
    </row>
    <row r="24" spans="1:25" ht="14.25">
      <c r="A24" s="1423" t="s">
        <v>756</v>
      </c>
      <c r="B24" s="1423"/>
      <c r="C24" s="1423"/>
      <c r="D24" s="1423"/>
      <c r="E24" s="1423"/>
      <c r="F24" s="1423"/>
      <c r="G24" s="1423"/>
      <c r="H24" s="1423"/>
      <c r="I24" s="1423"/>
      <c r="J24" s="1423"/>
      <c r="K24" s="1423"/>
      <c r="L24" s="1423"/>
      <c r="M24" s="1423"/>
      <c r="N24" s="1423"/>
      <c r="O24" s="1423"/>
      <c r="W24" s="560"/>
    </row>
    <row r="25" spans="1:25" ht="14.25">
      <c r="A25" s="341" t="s">
        <v>757</v>
      </c>
      <c r="W25" s="560"/>
    </row>
    <row r="26" spans="1:25" ht="14.25">
      <c r="A26" s="337"/>
    </row>
    <row r="27" spans="1:25">
      <c r="A27" s="341"/>
    </row>
    <row r="28" spans="1:25">
      <c r="A28" s="1470" t="s">
        <v>379</v>
      </c>
      <c r="B28" s="1470"/>
      <c r="C28" s="1470"/>
      <c r="D28" s="1470"/>
      <c r="E28" s="1470"/>
      <c r="F28" s="1470"/>
      <c r="G28" s="1470"/>
      <c r="H28" s="1470"/>
      <c r="I28" s="1470"/>
      <c r="J28" s="1470"/>
      <c r="K28" s="1470"/>
      <c r="L28" s="1470"/>
      <c r="M28" s="1470"/>
      <c r="N28" s="1470"/>
      <c r="O28" s="1470"/>
    </row>
    <row r="32" spans="1:25">
      <c r="T32" s="388"/>
    </row>
  </sheetData>
  <mergeCells count="30">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U5:U6"/>
    <mergeCell ref="V5:V6"/>
    <mergeCell ref="A21:O21"/>
    <mergeCell ref="A22:O22"/>
    <mergeCell ref="N5:N6"/>
    <mergeCell ref="O5:O6"/>
    <mergeCell ref="P5:P6"/>
    <mergeCell ref="Q5:Q6"/>
    <mergeCell ref="S5:S6"/>
    <mergeCell ref="A23:O23"/>
    <mergeCell ref="A24:O24"/>
    <mergeCell ref="A28:O28"/>
    <mergeCell ref="R5:R6"/>
    <mergeCell ref="T5:T6"/>
  </mergeCells>
  <printOptions horizontalCentered="1" verticalCentered="1"/>
  <pageMargins left="0.25" right="0.25" top="0.5" bottom="0.5" header="0.5" footer="0.5"/>
  <pageSetup paperSize="5" scale="54" orientation="landscape"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pageSetUpPr fitToPage="1"/>
  </sheetPr>
  <dimension ref="A1:P44"/>
  <sheetViews>
    <sheetView tabSelected="1" zoomScale="90" zoomScaleNormal="90" workbookViewId="0">
      <selection sqref="A1:M1"/>
    </sheetView>
  </sheetViews>
  <sheetFormatPr defaultColWidth="9.42578125" defaultRowHeight="12.75"/>
  <cols>
    <col min="1" max="1" width="12.42578125" style="387" bestFit="1" customWidth="1"/>
    <col min="2" max="2" width="11.5703125" style="387" customWidth="1"/>
    <col min="3" max="4" width="12.5703125" style="387" customWidth="1"/>
    <col min="5" max="6" width="13.5703125" style="387" customWidth="1"/>
    <col min="7" max="7" width="12.5703125" style="387" customWidth="1"/>
    <col min="8" max="8" width="14.5703125" style="387" customWidth="1"/>
    <col min="9" max="9" width="12.5703125" style="387" customWidth="1"/>
    <col min="10" max="16384" width="9.42578125" style="387"/>
  </cols>
  <sheetData>
    <row r="1" spans="1:9" ht="15.75">
      <c r="A1" s="1409" t="s">
        <v>758</v>
      </c>
      <c r="B1" s="1410"/>
      <c r="C1" s="1410"/>
      <c r="D1" s="1410"/>
      <c r="E1" s="1410"/>
      <c r="F1" s="1410"/>
      <c r="G1" s="1410"/>
      <c r="H1" s="1410"/>
      <c r="I1" s="1418"/>
    </row>
    <row r="2" spans="1:9" ht="15.75">
      <c r="A2" s="1412" t="s">
        <v>1</v>
      </c>
      <c r="B2" s="1484"/>
      <c r="C2" s="1484"/>
      <c r="D2" s="1484"/>
      <c r="E2" s="1484"/>
      <c r="F2" s="1484"/>
      <c r="G2" s="1484"/>
      <c r="H2" s="1484"/>
      <c r="I2" s="1485"/>
    </row>
    <row r="3" spans="1:9" ht="16.5" customHeight="1" thickBot="1">
      <c r="A3" s="1413" t="s">
        <v>2</v>
      </c>
      <c r="B3" s="1414"/>
      <c r="C3" s="1414"/>
      <c r="D3" s="1414"/>
      <c r="E3" s="1414"/>
      <c r="F3" s="1414"/>
      <c r="G3" s="1414"/>
      <c r="H3" s="1414"/>
      <c r="I3" s="1420"/>
    </row>
    <row r="4" spans="1:9" ht="75" customHeight="1" thickBot="1">
      <c r="A4" s="283" t="s">
        <v>382</v>
      </c>
      <c r="B4" s="284" t="s">
        <v>759</v>
      </c>
      <c r="C4" s="284" t="s">
        <v>586</v>
      </c>
      <c r="D4" s="285" t="s">
        <v>760</v>
      </c>
      <c r="E4" s="284" t="s">
        <v>761</v>
      </c>
      <c r="F4" s="284" t="s">
        <v>762</v>
      </c>
      <c r="G4" s="284" t="s">
        <v>763</v>
      </c>
      <c r="H4" s="285" t="s">
        <v>591</v>
      </c>
      <c r="I4" s="286" t="s">
        <v>764</v>
      </c>
    </row>
    <row r="5" spans="1:9">
      <c r="A5" s="287" t="s">
        <v>390</v>
      </c>
      <c r="B5" s="308">
        <v>39800</v>
      </c>
      <c r="C5" s="943">
        <v>0</v>
      </c>
      <c r="D5" s="338" t="s">
        <v>574</v>
      </c>
      <c r="E5" s="944">
        <v>0</v>
      </c>
      <c r="F5" s="943">
        <v>0</v>
      </c>
      <c r="G5" s="308">
        <v>0</v>
      </c>
      <c r="H5" s="338" t="s">
        <v>574</v>
      </c>
      <c r="I5" s="339" t="s">
        <v>574</v>
      </c>
    </row>
    <row r="6" spans="1:9">
      <c r="A6" s="291" t="s">
        <v>391</v>
      </c>
      <c r="B6" s="308">
        <v>39689</v>
      </c>
      <c r="C6" s="943">
        <v>0</v>
      </c>
      <c r="D6" s="338" t="s">
        <v>574</v>
      </c>
      <c r="E6" s="944">
        <v>0</v>
      </c>
      <c r="F6" s="943">
        <v>0</v>
      </c>
      <c r="G6" s="308">
        <v>0</v>
      </c>
      <c r="H6" s="338" t="s">
        <v>574</v>
      </c>
      <c r="I6" s="339" t="s">
        <v>574</v>
      </c>
    </row>
    <row r="7" spans="1:9">
      <c r="A7" s="291" t="s">
        <v>392</v>
      </c>
      <c r="B7" s="308">
        <v>39907</v>
      </c>
      <c r="C7" s="943">
        <v>0</v>
      </c>
      <c r="D7" s="338" t="s">
        <v>574</v>
      </c>
      <c r="E7" s="944">
        <v>0</v>
      </c>
      <c r="F7" s="943">
        <v>0</v>
      </c>
      <c r="G7" s="308">
        <v>0</v>
      </c>
      <c r="H7" s="338" t="s">
        <v>574</v>
      </c>
      <c r="I7" s="339" t="s">
        <v>574</v>
      </c>
    </row>
    <row r="8" spans="1:9">
      <c r="A8" s="291" t="s">
        <v>393</v>
      </c>
      <c r="B8" s="308"/>
      <c r="C8" s="943"/>
      <c r="D8" s="338"/>
      <c r="E8" s="944"/>
      <c r="F8" s="943"/>
      <c r="G8" s="308"/>
      <c r="H8" s="338"/>
      <c r="I8" s="339"/>
    </row>
    <row r="9" spans="1:9">
      <c r="A9" s="291" t="s">
        <v>394</v>
      </c>
      <c r="B9" s="308"/>
      <c r="C9" s="943"/>
      <c r="D9" s="338"/>
      <c r="E9" s="944"/>
      <c r="F9" s="943"/>
      <c r="G9" s="308"/>
      <c r="H9" s="338"/>
      <c r="I9" s="339"/>
    </row>
    <row r="10" spans="1:9">
      <c r="A10" s="291" t="s">
        <v>395</v>
      </c>
      <c r="B10" s="308"/>
      <c r="C10" s="943"/>
      <c r="D10" s="338"/>
      <c r="E10" s="944"/>
      <c r="F10" s="943"/>
      <c r="G10" s="308"/>
      <c r="H10" s="338"/>
      <c r="I10" s="339"/>
    </row>
    <row r="11" spans="1:9">
      <c r="A11" s="291" t="s">
        <v>396</v>
      </c>
      <c r="B11" s="308"/>
      <c r="C11" s="943"/>
      <c r="D11" s="338"/>
      <c r="E11" s="944"/>
      <c r="F11" s="943"/>
      <c r="G11" s="308"/>
      <c r="H11" s="338"/>
      <c r="I11" s="339"/>
    </row>
    <row r="12" spans="1:9">
      <c r="A12" s="291" t="s">
        <v>397</v>
      </c>
      <c r="B12" s="308"/>
      <c r="C12" s="943"/>
      <c r="D12" s="338"/>
      <c r="E12" s="944"/>
      <c r="F12" s="943"/>
      <c r="G12" s="308"/>
      <c r="H12" s="338"/>
      <c r="I12" s="339"/>
    </row>
    <row r="13" spans="1:9">
      <c r="A13" s="291" t="s">
        <v>398</v>
      </c>
      <c r="B13" s="308"/>
      <c r="C13" s="943"/>
      <c r="D13" s="338"/>
      <c r="E13" s="944"/>
      <c r="F13" s="943"/>
      <c r="G13" s="308"/>
      <c r="H13" s="338"/>
      <c r="I13" s="339"/>
    </row>
    <row r="14" spans="1:9">
      <c r="A14" s="291" t="s">
        <v>399</v>
      </c>
      <c r="B14" s="308"/>
      <c r="C14" s="943"/>
      <c r="D14" s="338"/>
      <c r="E14" s="944"/>
      <c r="F14" s="943"/>
      <c r="G14" s="308"/>
      <c r="H14" s="338"/>
      <c r="I14" s="339"/>
    </row>
    <row r="15" spans="1:9">
      <c r="A15" s="291" t="s">
        <v>400</v>
      </c>
      <c r="B15" s="308"/>
      <c r="C15" s="943"/>
      <c r="D15" s="338"/>
      <c r="E15" s="944"/>
      <c r="F15" s="943"/>
      <c r="G15" s="308"/>
      <c r="H15" s="338"/>
      <c r="I15" s="339"/>
    </row>
    <row r="16" spans="1:9" ht="13.5" thickBot="1">
      <c r="A16" s="293" t="s">
        <v>401</v>
      </c>
      <c r="B16" s="340"/>
      <c r="C16" s="943"/>
      <c r="D16" s="338"/>
      <c r="E16" s="944"/>
      <c r="F16" s="943"/>
      <c r="G16" s="308"/>
      <c r="H16" s="338"/>
      <c r="I16" s="339"/>
    </row>
    <row r="17" spans="1:16" ht="13.5" thickBot="1">
      <c r="A17" s="295" t="s">
        <v>575</v>
      </c>
      <c r="B17" s="296">
        <f>_xlfn.IFS(B16&lt;&gt;0,B16,B15&lt;&gt;0,B15,B14&lt;&gt;0,B14,B13&lt;&gt;0,B13,B12&lt;&gt;0,B12,B11&lt;&gt;0,B11,B10&lt;&gt;0,B10,B9&lt;&gt;0,B9,B8&lt;&gt;0,B8,B7&lt;&gt;0,B7,B6&lt;&gt;0,B6,B5&lt;&gt;0,B5)</f>
        <v>39907</v>
      </c>
      <c r="C17" s="296">
        <f>SUM(C5:C16)</f>
        <v>0</v>
      </c>
      <c r="D17" s="297">
        <f t="shared" ref="D17" si="0">IF(B17&gt;0,(C17/B17),0)</f>
        <v>0</v>
      </c>
      <c r="E17" s="296">
        <f>SUM(E5:E16)</f>
        <v>0</v>
      </c>
      <c r="F17" s="296">
        <f>SUM(F5:F16)</f>
        <v>0</v>
      </c>
      <c r="G17" s="296">
        <f>SUM(G5:G16)</f>
        <v>0</v>
      </c>
      <c r="H17" s="297">
        <f>IF(C17=0,0,G17/C17)</f>
        <v>0</v>
      </c>
      <c r="I17" s="298">
        <f>IF(B17&gt;0,G17/B17,0)</f>
        <v>0</v>
      </c>
    </row>
    <row r="18" spans="1:16" ht="15" customHeight="1">
      <c r="A18" s="299"/>
      <c r="B18" s="300"/>
      <c r="C18" s="300"/>
      <c r="D18" s="301"/>
      <c r="E18" s="300"/>
      <c r="F18" s="300"/>
      <c r="G18" s="300"/>
      <c r="H18" s="301"/>
      <c r="I18" s="301"/>
    </row>
    <row r="19" spans="1:16" ht="15.75" customHeight="1">
      <c r="A19" s="1479" t="s">
        <v>765</v>
      </c>
      <c r="B19" s="1480"/>
      <c r="C19" s="1480"/>
      <c r="D19" s="1480"/>
      <c r="E19" s="1480"/>
      <c r="F19" s="1480"/>
      <c r="G19" s="1480"/>
      <c r="H19" s="1480"/>
      <c r="I19" s="1481"/>
      <c r="J19" s="390"/>
      <c r="K19" s="390"/>
      <c r="L19" s="391"/>
    </row>
    <row r="20" spans="1:16" ht="27" customHeight="1">
      <c r="A20" s="1482" t="s">
        <v>766</v>
      </c>
      <c r="B20" s="1481"/>
      <c r="C20" s="1481"/>
      <c r="D20" s="1481"/>
      <c r="E20" s="1481"/>
      <c r="F20" s="1481"/>
      <c r="G20" s="1481"/>
      <c r="H20" s="1481"/>
      <c r="I20" s="1481"/>
      <c r="J20" s="390"/>
      <c r="K20" s="390"/>
      <c r="L20" s="390"/>
    </row>
    <row r="21" spans="1:16" ht="15.95" customHeight="1">
      <c r="A21" s="1480"/>
      <c r="B21" s="1480"/>
      <c r="C21" s="1480"/>
      <c r="D21" s="1480"/>
      <c r="E21" s="1480"/>
      <c r="F21" s="1480"/>
      <c r="G21" s="1480"/>
      <c r="H21" s="1480"/>
      <c r="I21" s="1480"/>
      <c r="J21" s="561"/>
      <c r="K21" s="561"/>
      <c r="L21" s="304"/>
      <c r="M21" s="305"/>
      <c r="N21" s="305"/>
      <c r="O21" s="305"/>
      <c r="P21" s="305"/>
    </row>
    <row r="22" spans="1:16" ht="13.5" thickBot="1">
      <c r="A22" s="306"/>
      <c r="B22" s="560"/>
      <c r="C22" s="560"/>
      <c r="E22" s="560"/>
      <c r="F22" s="560"/>
      <c r="G22" s="560"/>
    </row>
    <row r="23" spans="1:16" ht="15.75">
      <c r="A23" s="1409" t="s">
        <v>767</v>
      </c>
      <c r="B23" s="1410"/>
      <c r="C23" s="1410"/>
      <c r="D23" s="1410"/>
      <c r="E23" s="1410"/>
      <c r="F23" s="1410"/>
      <c r="G23" s="1410"/>
      <c r="H23" s="1410"/>
      <c r="I23" s="1418"/>
    </row>
    <row r="24" spans="1:16" ht="16.5" customHeight="1">
      <c r="A24" s="1412" t="s">
        <v>1</v>
      </c>
      <c r="B24" s="1484"/>
      <c r="C24" s="1484"/>
      <c r="D24" s="1484"/>
      <c r="E24" s="1484"/>
      <c r="F24" s="1484"/>
      <c r="G24" s="1484"/>
      <c r="H24" s="1484"/>
      <c r="I24" s="1485"/>
    </row>
    <row r="25" spans="1:16" ht="16.5" customHeight="1" thickBot="1">
      <c r="A25" s="1413" t="s">
        <v>2</v>
      </c>
      <c r="B25" s="1414"/>
      <c r="C25" s="1414"/>
      <c r="D25" s="1414"/>
      <c r="E25" s="1414"/>
      <c r="F25" s="1414"/>
      <c r="G25" s="1414"/>
      <c r="H25" s="1414"/>
      <c r="I25" s="1420"/>
    </row>
    <row r="26" spans="1:16" ht="75" customHeight="1" thickBot="1">
      <c r="A26" s="283" t="s">
        <v>382</v>
      </c>
      <c r="B26" s="284" t="s">
        <v>759</v>
      </c>
      <c r="C26" s="284" t="s">
        <v>586</v>
      </c>
      <c r="D26" s="285" t="s">
        <v>760</v>
      </c>
      <c r="E26" s="284" t="s">
        <v>768</v>
      </c>
      <c r="F26" s="284" t="s">
        <v>762</v>
      </c>
      <c r="G26" s="284" t="s">
        <v>763</v>
      </c>
      <c r="H26" s="285" t="s">
        <v>591</v>
      </c>
      <c r="I26" s="286" t="s">
        <v>769</v>
      </c>
    </row>
    <row r="27" spans="1:16">
      <c r="A27" s="287" t="s">
        <v>390</v>
      </c>
      <c r="B27" s="308">
        <v>39800</v>
      </c>
      <c r="C27" s="308">
        <v>0</v>
      </c>
      <c r="D27" s="338" t="s">
        <v>574</v>
      </c>
      <c r="E27" s="562">
        <v>0</v>
      </c>
      <c r="F27" s="308">
        <v>0</v>
      </c>
      <c r="G27" s="308">
        <v>0</v>
      </c>
      <c r="H27" s="338" t="s">
        <v>574</v>
      </c>
      <c r="I27" s="339" t="s">
        <v>574</v>
      </c>
    </row>
    <row r="28" spans="1:16">
      <c r="A28" s="291" t="s">
        <v>391</v>
      </c>
      <c r="B28" s="308">
        <v>39689</v>
      </c>
      <c r="C28" s="308">
        <v>0</v>
      </c>
      <c r="D28" s="338" t="s">
        <v>574</v>
      </c>
      <c r="E28" s="562">
        <v>0</v>
      </c>
      <c r="F28" s="308">
        <v>0</v>
      </c>
      <c r="G28" s="308">
        <v>0</v>
      </c>
      <c r="H28" s="338" t="s">
        <v>574</v>
      </c>
      <c r="I28" s="339" t="s">
        <v>574</v>
      </c>
    </row>
    <row r="29" spans="1:16">
      <c r="A29" s="291" t="s">
        <v>392</v>
      </c>
      <c r="B29" s="308">
        <v>39907</v>
      </c>
      <c r="C29" s="943">
        <v>0</v>
      </c>
      <c r="D29" s="338" t="s">
        <v>574</v>
      </c>
      <c r="E29" s="944">
        <v>0</v>
      </c>
      <c r="F29" s="943">
        <v>0</v>
      </c>
      <c r="G29" s="308">
        <v>0</v>
      </c>
      <c r="H29" s="338" t="s">
        <v>574</v>
      </c>
      <c r="I29" s="339" t="s">
        <v>574</v>
      </c>
    </row>
    <row r="30" spans="1:16">
      <c r="A30" s="291" t="s">
        <v>393</v>
      </c>
      <c r="B30" s="308"/>
      <c r="C30" s="562"/>
      <c r="D30" s="338"/>
      <c r="E30" s="562"/>
      <c r="F30" s="562"/>
      <c r="G30" s="308"/>
      <c r="H30" s="338"/>
      <c r="I30" s="339"/>
    </row>
    <row r="31" spans="1:16">
      <c r="A31" s="291" t="s">
        <v>394</v>
      </c>
      <c r="B31" s="308"/>
      <c r="C31" s="562"/>
      <c r="D31" s="338"/>
      <c r="E31" s="562"/>
      <c r="F31" s="562"/>
      <c r="G31" s="308"/>
      <c r="H31" s="338"/>
      <c r="I31" s="339"/>
    </row>
    <row r="32" spans="1:16">
      <c r="A32" s="291" t="s">
        <v>395</v>
      </c>
      <c r="B32" s="308"/>
      <c r="C32" s="562"/>
      <c r="D32" s="338"/>
      <c r="E32" s="562"/>
      <c r="F32" s="562"/>
      <c r="G32" s="308"/>
      <c r="H32" s="338"/>
      <c r="I32" s="339"/>
    </row>
    <row r="33" spans="1:12">
      <c r="A33" s="291" t="s">
        <v>396</v>
      </c>
      <c r="B33" s="308"/>
      <c r="C33" s="563"/>
      <c r="D33" s="338"/>
      <c r="E33" s="563"/>
      <c r="F33" s="563"/>
      <c r="G33" s="308"/>
      <c r="H33" s="338"/>
      <c r="I33" s="339"/>
    </row>
    <row r="34" spans="1:12">
      <c r="A34" s="291" t="s">
        <v>397</v>
      </c>
      <c r="B34" s="308"/>
      <c r="C34" s="563"/>
      <c r="D34" s="338"/>
      <c r="E34" s="563"/>
      <c r="F34" s="563"/>
      <c r="G34" s="308"/>
      <c r="H34" s="338"/>
      <c r="I34" s="339"/>
    </row>
    <row r="35" spans="1:12">
      <c r="A35" s="291" t="s">
        <v>398</v>
      </c>
      <c r="B35" s="563"/>
      <c r="C35" s="563"/>
      <c r="D35" s="338"/>
      <c r="E35" s="563"/>
      <c r="F35" s="563"/>
      <c r="G35" s="308"/>
      <c r="H35" s="338"/>
      <c r="I35" s="339"/>
      <c r="J35" s="564"/>
    </row>
    <row r="36" spans="1:12">
      <c r="A36" s="291" t="s">
        <v>399</v>
      </c>
      <c r="B36" s="563"/>
      <c r="C36" s="563"/>
      <c r="D36" s="338"/>
      <c r="E36" s="563"/>
      <c r="F36" s="563"/>
      <c r="G36" s="308"/>
      <c r="H36" s="338"/>
      <c r="I36" s="339"/>
    </row>
    <row r="37" spans="1:12">
      <c r="A37" s="291" t="s">
        <v>400</v>
      </c>
      <c r="B37" s="563"/>
      <c r="C37" s="563"/>
      <c r="D37" s="338"/>
      <c r="E37" s="563"/>
      <c r="F37" s="563"/>
      <c r="G37" s="308"/>
      <c r="H37" s="338"/>
      <c r="I37" s="339"/>
    </row>
    <row r="38" spans="1:12" ht="13.5" thickBot="1">
      <c r="A38" s="293" t="s">
        <v>401</v>
      </c>
      <c r="B38" s="563"/>
      <c r="C38" s="565"/>
      <c r="D38" s="338"/>
      <c r="E38" s="565"/>
      <c r="F38" s="565"/>
      <c r="G38" s="308"/>
      <c r="H38" s="338"/>
      <c r="I38" s="339"/>
    </row>
    <row r="39" spans="1:12" ht="13.5" thickBot="1">
      <c r="A39" s="295" t="s">
        <v>575</v>
      </c>
      <c r="B39" s="296">
        <f>_xlfn.IFS(B38&lt;&gt;"",B38,B37&lt;&gt;"",B37,B36&lt;&gt;"",B36,B35&lt;&gt;"",B35,B34&lt;&gt;"",B34,B33&lt;&gt;"",B33,B32&lt;&gt;"",B32,B31&lt;&gt;"",B31,B30&lt;&gt;"",B30,B29&lt;&gt;"",B29,B28&lt;&gt;"",B28,B27&lt;&gt;"",B27)</f>
        <v>39907</v>
      </c>
      <c r="C39" s="296">
        <f>SUM(C27:C38)</f>
        <v>0</v>
      </c>
      <c r="D39" s="297">
        <f t="shared" ref="D39" si="1">IF(B39&gt;0,(C39/B39),0)</f>
        <v>0</v>
      </c>
      <c r="E39" s="296">
        <f>SUM(E27:E38)</f>
        <v>0</v>
      </c>
      <c r="F39" s="296">
        <f>SUM(F27:F38)</f>
        <v>0</v>
      </c>
      <c r="G39" s="296">
        <f>SUM(G27:G38)</f>
        <v>0</v>
      </c>
      <c r="H39" s="297">
        <f>IF(C39=0,0,G39/C39)</f>
        <v>0</v>
      </c>
      <c r="I39" s="298">
        <f>IF(B39&gt;0,G39/B39,0)</f>
        <v>0</v>
      </c>
      <c r="L39" s="392"/>
    </row>
    <row r="40" spans="1:12" s="390" customFormat="1">
      <c r="A40" s="566"/>
      <c r="B40" s="566"/>
      <c r="C40" s="566"/>
      <c r="D40" s="566"/>
      <c r="E40" s="566"/>
      <c r="F40" s="566"/>
      <c r="G40" s="566"/>
      <c r="H40" s="566"/>
      <c r="I40" s="566"/>
      <c r="J40" s="387"/>
      <c r="K40" s="387"/>
      <c r="L40" s="387"/>
    </row>
    <row r="41" spans="1:12" ht="12.75" customHeight="1">
      <c r="A41" s="1483"/>
      <c r="B41" s="1480"/>
      <c r="C41" s="1480"/>
      <c r="D41" s="1480"/>
      <c r="E41" s="1480"/>
      <c r="F41" s="1480"/>
      <c r="G41" s="1480"/>
      <c r="H41" s="1480"/>
      <c r="I41" s="1481"/>
    </row>
    <row r="42" spans="1:12">
      <c r="A42" s="1479" t="s">
        <v>765</v>
      </c>
      <c r="B42" s="1480"/>
      <c r="C42" s="1480"/>
      <c r="D42" s="1480"/>
      <c r="E42" s="1480"/>
      <c r="F42" s="1480"/>
      <c r="G42" s="1480"/>
      <c r="H42" s="1480"/>
      <c r="I42" s="1481"/>
    </row>
    <row r="43" spans="1:12" s="390" customFormat="1" ht="25.5" customHeight="1">
      <c r="A43" s="1482" t="s">
        <v>604</v>
      </c>
      <c r="B43" s="1482"/>
      <c r="C43" s="1482"/>
      <c r="D43" s="1482"/>
      <c r="E43" s="1482"/>
      <c r="F43" s="1482"/>
      <c r="G43" s="1482"/>
      <c r="H43" s="1482"/>
      <c r="I43" s="1482"/>
    </row>
    <row r="44" spans="1:12">
      <c r="B44" s="270"/>
    </row>
  </sheetData>
  <mergeCells count="12">
    <mergeCell ref="A42:I42"/>
    <mergeCell ref="A43:I43"/>
    <mergeCell ref="A41:I41"/>
    <mergeCell ref="A1:I1"/>
    <mergeCell ref="A2:I2"/>
    <mergeCell ref="A3:I3"/>
    <mergeCell ref="A19:I19"/>
    <mergeCell ref="A20:I20"/>
    <mergeCell ref="A21:I21"/>
    <mergeCell ref="A23:I23"/>
    <mergeCell ref="A24:I24"/>
    <mergeCell ref="A25:I25"/>
  </mergeCells>
  <printOptions horizontalCentered="1" verticalCentered="1"/>
  <pageMargins left="0.25" right="0.25" top="0.5" bottom="0.5" header="0.5" footer="0.5"/>
  <pageSetup scale="10" orientation="portrait"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pageSetUpPr fitToPage="1"/>
  </sheetPr>
  <dimension ref="A1:S65"/>
  <sheetViews>
    <sheetView tabSelected="1" zoomScale="90" zoomScaleNormal="90" workbookViewId="0">
      <selection sqref="A1:M1"/>
    </sheetView>
  </sheetViews>
  <sheetFormatPr defaultColWidth="8.5703125" defaultRowHeight="12.75"/>
  <cols>
    <col min="1" max="1" width="20" style="387" customWidth="1"/>
    <col min="2" max="10" width="10.5703125" style="387" customWidth="1"/>
    <col min="11" max="16384" width="8.5703125" style="387"/>
  </cols>
  <sheetData>
    <row r="1" spans="1:10" ht="15.75">
      <c r="A1" s="1367" t="s">
        <v>770</v>
      </c>
      <c r="B1" s="1367"/>
      <c r="C1" s="1367"/>
      <c r="D1" s="1367"/>
      <c r="E1" s="1367"/>
      <c r="F1" s="1367"/>
      <c r="G1" s="1367"/>
      <c r="H1" s="1367"/>
      <c r="I1" s="1367"/>
      <c r="J1" s="1367"/>
    </row>
    <row r="2" spans="1:10" ht="15.75">
      <c r="A2" s="1368" t="s">
        <v>1</v>
      </c>
      <c r="B2" s="1488"/>
      <c r="C2" s="1488"/>
      <c r="D2" s="1488"/>
      <c r="E2" s="1488"/>
      <c r="F2" s="1488"/>
      <c r="G2" s="1488"/>
      <c r="H2" s="1488"/>
      <c r="I2" s="1488"/>
      <c r="J2" s="1488"/>
    </row>
    <row r="3" spans="1:10" ht="16.5" thickBot="1">
      <c r="A3" s="1489" t="s">
        <v>2</v>
      </c>
      <c r="B3" s="1488"/>
      <c r="C3" s="1488"/>
      <c r="D3" s="1488"/>
      <c r="E3" s="1488"/>
      <c r="F3" s="1488"/>
      <c r="G3" s="1488"/>
      <c r="H3" s="1488"/>
      <c r="I3" s="1488"/>
      <c r="J3" s="1488"/>
    </row>
    <row r="4" spans="1:10" ht="36" customHeight="1" thickBot="1">
      <c r="A4" s="1426" t="s">
        <v>333</v>
      </c>
      <c r="B4" s="1369" t="s">
        <v>606</v>
      </c>
      <c r="C4" s="1399"/>
      <c r="D4" s="1396"/>
      <c r="E4" s="1369" t="s">
        <v>607</v>
      </c>
      <c r="F4" s="1399"/>
      <c r="G4" s="1396"/>
      <c r="H4" s="1428" t="s">
        <v>771</v>
      </c>
      <c r="I4" s="1399"/>
      <c r="J4" s="1396"/>
    </row>
    <row r="5" spans="1:10" ht="13.5" thickBot="1">
      <c r="A5" s="1427"/>
      <c r="B5" s="791" t="s">
        <v>335</v>
      </c>
      <c r="C5" s="792" t="s">
        <v>609</v>
      </c>
      <c r="D5" s="793" t="s">
        <v>10</v>
      </c>
      <c r="E5" s="791" t="s">
        <v>335</v>
      </c>
      <c r="F5" s="792" t="s">
        <v>609</v>
      </c>
      <c r="G5" s="793" t="s">
        <v>10</v>
      </c>
      <c r="H5" s="749" t="s">
        <v>335</v>
      </c>
      <c r="I5" s="792" t="s">
        <v>336</v>
      </c>
      <c r="J5" s="793" t="s">
        <v>10</v>
      </c>
    </row>
    <row r="6" spans="1:10">
      <c r="A6" s="795" t="s">
        <v>610</v>
      </c>
      <c r="B6" s="799">
        <v>14248.880669287675</v>
      </c>
      <c r="C6" s="754">
        <v>0.26556271232399997</v>
      </c>
      <c r="D6" s="800">
        <f>SUM(B6:C6)</f>
        <v>14249.146231999999</v>
      </c>
      <c r="E6" s="799">
        <v>3998</v>
      </c>
      <c r="F6" s="754">
        <v>0</v>
      </c>
      <c r="G6" s="800">
        <f>SUM(E6:F6)</f>
        <v>3998</v>
      </c>
      <c r="H6" s="807">
        <f>E6/B6</f>
        <v>0.28058344320458589</v>
      </c>
      <c r="I6" s="807">
        <f>F6/C6</f>
        <v>0</v>
      </c>
      <c r="J6" s="545">
        <f>G6/D6</f>
        <v>0.28057821394389915</v>
      </c>
    </row>
    <row r="7" spans="1:10">
      <c r="A7" s="796" t="s">
        <v>611</v>
      </c>
      <c r="B7" s="801">
        <v>0</v>
      </c>
      <c r="C7" s="310">
        <v>6.4663050000000002</v>
      </c>
      <c r="D7" s="802">
        <f t="shared" ref="D7:D53" si="0">SUM(B7:C7)</f>
        <v>6.4663050000000002</v>
      </c>
      <c r="E7" s="801">
        <v>0</v>
      </c>
      <c r="F7" s="310">
        <v>0</v>
      </c>
      <c r="G7" s="802">
        <f t="shared" ref="G7:G53" si="1">SUM(E7:F7)</f>
        <v>0</v>
      </c>
      <c r="H7" s="808" t="s">
        <v>574</v>
      </c>
      <c r="I7" s="753">
        <f t="shared" ref="I7:I54" si="2">F7/C7</f>
        <v>0</v>
      </c>
      <c r="J7" s="546">
        <f t="shared" ref="J7:J54" si="3">G7/D7</f>
        <v>0</v>
      </c>
    </row>
    <row r="8" spans="1:10">
      <c r="A8" s="796" t="s">
        <v>612</v>
      </c>
      <c r="B8" s="801">
        <v>7.8529796883969993E-2</v>
      </c>
      <c r="C8" s="310">
        <v>453.38499820311597</v>
      </c>
      <c r="D8" s="802">
        <f t="shared" si="0"/>
        <v>453.46352799999994</v>
      </c>
      <c r="E8" s="801">
        <v>0</v>
      </c>
      <c r="F8" s="310">
        <v>150</v>
      </c>
      <c r="G8" s="802">
        <f t="shared" si="1"/>
        <v>150</v>
      </c>
      <c r="H8" s="808">
        <f t="shared" ref="H8:H54" si="4">E8/B8</f>
        <v>0</v>
      </c>
      <c r="I8" s="753">
        <f t="shared" si="2"/>
        <v>0.33084464769343819</v>
      </c>
      <c r="J8" s="546">
        <f t="shared" si="3"/>
        <v>0.33078735275927201</v>
      </c>
    </row>
    <row r="9" spans="1:10">
      <c r="A9" s="796" t="s">
        <v>613</v>
      </c>
      <c r="B9" s="801">
        <v>2227.6121776960035</v>
      </c>
      <c r="C9" s="310">
        <v>1138.8096453039971</v>
      </c>
      <c r="D9" s="802">
        <f t="shared" si="0"/>
        <v>3366.4218230000006</v>
      </c>
      <c r="E9" s="801">
        <v>449</v>
      </c>
      <c r="F9" s="310">
        <v>193</v>
      </c>
      <c r="G9" s="802">
        <f t="shared" si="1"/>
        <v>642</v>
      </c>
      <c r="H9" s="808">
        <f t="shared" si="4"/>
        <v>0.20156111754802675</v>
      </c>
      <c r="I9" s="753">
        <f t="shared" si="2"/>
        <v>0.16947520667378965</v>
      </c>
      <c r="J9" s="546">
        <f t="shared" si="3"/>
        <v>0.19070693862953844</v>
      </c>
    </row>
    <row r="10" spans="1:10">
      <c r="A10" s="796" t="s">
        <v>614</v>
      </c>
      <c r="B10" s="801">
        <v>0.88916697677702317</v>
      </c>
      <c r="C10" s="310">
        <v>751.96918802322296</v>
      </c>
      <c r="D10" s="802">
        <f t="shared" si="0"/>
        <v>752.85835499999996</v>
      </c>
      <c r="E10" s="801">
        <v>1</v>
      </c>
      <c r="F10" s="310">
        <v>178</v>
      </c>
      <c r="G10" s="802">
        <f t="shared" si="1"/>
        <v>179</v>
      </c>
      <c r="H10" s="808">
        <f t="shared" si="4"/>
        <v>1.1246481550908638</v>
      </c>
      <c r="I10" s="753">
        <f t="shared" si="2"/>
        <v>0.23671182654162534</v>
      </c>
      <c r="J10" s="546">
        <f t="shared" si="3"/>
        <v>0.23776052800795444</v>
      </c>
    </row>
    <row r="11" spans="1:10">
      <c r="A11" s="796" t="s">
        <v>615</v>
      </c>
      <c r="B11" s="801">
        <v>2.650098947999993</v>
      </c>
      <c r="C11" s="310">
        <v>637.75891105200003</v>
      </c>
      <c r="D11" s="802">
        <f t="shared" si="0"/>
        <v>640.40901000000008</v>
      </c>
      <c r="E11" s="801">
        <v>0</v>
      </c>
      <c r="F11" s="310">
        <v>71</v>
      </c>
      <c r="G11" s="802">
        <f t="shared" si="1"/>
        <v>71</v>
      </c>
      <c r="H11" s="808">
        <f t="shared" si="4"/>
        <v>0</v>
      </c>
      <c r="I11" s="753">
        <f t="shared" si="2"/>
        <v>0.11132733509420298</v>
      </c>
      <c r="J11" s="546">
        <f t="shared" si="3"/>
        <v>0.11086664755075822</v>
      </c>
    </row>
    <row r="12" spans="1:10">
      <c r="A12" s="796" t="s">
        <v>616</v>
      </c>
      <c r="B12" s="801">
        <v>13437.102358942248</v>
      </c>
      <c r="C12" s="310">
        <v>6.7568057755000008E-2</v>
      </c>
      <c r="D12" s="802">
        <f t="shared" si="0"/>
        <v>13437.169927000003</v>
      </c>
      <c r="E12" s="801">
        <v>3927</v>
      </c>
      <c r="F12" s="310">
        <v>0</v>
      </c>
      <c r="G12" s="802">
        <f t="shared" si="1"/>
        <v>3927</v>
      </c>
      <c r="H12" s="808">
        <f t="shared" si="4"/>
        <v>0.29225050871080277</v>
      </c>
      <c r="I12" s="753">
        <f t="shared" si="2"/>
        <v>0</v>
      </c>
      <c r="J12" s="546">
        <f t="shared" si="3"/>
        <v>0.29224903914545841</v>
      </c>
    </row>
    <row r="13" spans="1:10">
      <c r="A13" s="796" t="s">
        <v>617</v>
      </c>
      <c r="B13" s="801">
        <v>854.06994214067504</v>
      </c>
      <c r="C13" s="310">
        <v>676.927519859325</v>
      </c>
      <c r="D13" s="802">
        <f t="shared" si="0"/>
        <v>1530.997462</v>
      </c>
      <c r="E13" s="801">
        <v>361</v>
      </c>
      <c r="F13" s="310">
        <v>232</v>
      </c>
      <c r="G13" s="802">
        <f t="shared" si="1"/>
        <v>593</v>
      </c>
      <c r="H13" s="808">
        <f t="shared" si="4"/>
        <v>0.42268201020536467</v>
      </c>
      <c r="I13" s="753">
        <f t="shared" si="2"/>
        <v>0.34272502327607074</v>
      </c>
      <c r="J13" s="546">
        <f t="shared" si="3"/>
        <v>0.38732918552676215</v>
      </c>
    </row>
    <row r="14" spans="1:10">
      <c r="A14" s="796" t="s">
        <v>618</v>
      </c>
      <c r="B14" s="801">
        <v>16482.227995453952</v>
      </c>
      <c r="C14" s="310">
        <v>21.328692546048</v>
      </c>
      <c r="D14" s="802">
        <f t="shared" si="0"/>
        <v>16503.556688000001</v>
      </c>
      <c r="E14" s="801">
        <v>3519</v>
      </c>
      <c r="F14" s="310">
        <v>4</v>
      </c>
      <c r="G14" s="802">
        <f t="shared" si="1"/>
        <v>3523</v>
      </c>
      <c r="H14" s="808">
        <f t="shared" si="4"/>
        <v>0.21350268913708714</v>
      </c>
      <c r="I14" s="753">
        <f t="shared" si="2"/>
        <v>0.18754079704436272</v>
      </c>
      <c r="J14" s="546">
        <f t="shared" si="3"/>
        <v>0.21346913678077825</v>
      </c>
    </row>
    <row r="15" spans="1:10">
      <c r="A15" s="796" t="s">
        <v>619</v>
      </c>
      <c r="B15" s="801">
        <v>7.8214134599988938E-2</v>
      </c>
      <c r="C15" s="310">
        <v>803.45987586539991</v>
      </c>
      <c r="D15" s="802">
        <f t="shared" si="0"/>
        <v>803.5380899999999</v>
      </c>
      <c r="E15" s="801">
        <v>0</v>
      </c>
      <c r="F15" s="310">
        <v>91</v>
      </c>
      <c r="G15" s="802">
        <f t="shared" si="1"/>
        <v>91</v>
      </c>
      <c r="H15" s="808">
        <f t="shared" si="4"/>
        <v>0</v>
      </c>
      <c r="I15" s="753">
        <f t="shared" si="2"/>
        <v>0.11326016735059068</v>
      </c>
      <c r="J15" s="546">
        <f t="shared" si="3"/>
        <v>0.11324914292488612</v>
      </c>
    </row>
    <row r="16" spans="1:10">
      <c r="A16" s="796" t="s">
        <v>620</v>
      </c>
      <c r="B16" s="801">
        <v>0</v>
      </c>
      <c r="C16" s="310">
        <v>1693.1714120000001</v>
      </c>
      <c r="D16" s="802">
        <f t="shared" si="0"/>
        <v>1693.1714120000001</v>
      </c>
      <c r="E16" s="801">
        <v>0</v>
      </c>
      <c r="F16" s="310">
        <v>443</v>
      </c>
      <c r="G16" s="802">
        <f t="shared" si="1"/>
        <v>443</v>
      </c>
      <c r="H16" s="808" t="s">
        <v>574</v>
      </c>
      <c r="I16" s="753">
        <f t="shared" si="2"/>
        <v>0.26163919190953122</v>
      </c>
      <c r="J16" s="546">
        <f t="shared" si="3"/>
        <v>0.26163919190953122</v>
      </c>
    </row>
    <row r="17" spans="1:10">
      <c r="A17" s="796" t="s">
        <v>621</v>
      </c>
      <c r="B17" s="801">
        <v>5243.0604446778898</v>
      </c>
      <c r="C17" s="310">
        <v>9172.7404773221097</v>
      </c>
      <c r="D17" s="802">
        <f t="shared" si="0"/>
        <v>14415.800921999999</v>
      </c>
      <c r="E17" s="801">
        <v>1300</v>
      </c>
      <c r="F17" s="310">
        <v>802</v>
      </c>
      <c r="G17" s="802">
        <f t="shared" si="1"/>
        <v>2102</v>
      </c>
      <c r="H17" s="808">
        <f t="shared" si="4"/>
        <v>0.24794678865844474</v>
      </c>
      <c r="I17" s="753">
        <f t="shared" si="2"/>
        <v>8.7432976217172553E-2</v>
      </c>
      <c r="J17" s="546">
        <f t="shared" si="3"/>
        <v>0.14581222447322587</v>
      </c>
    </row>
    <row r="18" spans="1:10">
      <c r="A18" s="796" t="s">
        <v>622</v>
      </c>
      <c r="B18" s="801">
        <v>18.488339068734149</v>
      </c>
      <c r="C18" s="310">
        <v>1591.7331789312657</v>
      </c>
      <c r="D18" s="802">
        <f t="shared" si="0"/>
        <v>1610.2215179999998</v>
      </c>
      <c r="E18" s="801">
        <v>2</v>
      </c>
      <c r="F18" s="310">
        <v>219</v>
      </c>
      <c r="G18" s="802">
        <f t="shared" si="1"/>
        <v>221</v>
      </c>
      <c r="H18" s="808">
        <f t="shared" si="4"/>
        <v>0.1081762938555267</v>
      </c>
      <c r="I18" s="753">
        <f t="shared" si="2"/>
        <v>0.13758587362427335</v>
      </c>
      <c r="J18" s="546">
        <f t="shared" si="3"/>
        <v>0.13724819692789625</v>
      </c>
    </row>
    <row r="19" spans="1:10">
      <c r="A19" s="796" t="s">
        <v>623</v>
      </c>
      <c r="B19" s="801">
        <v>0</v>
      </c>
      <c r="C19" s="310">
        <v>1168.38157</v>
      </c>
      <c r="D19" s="802">
        <f t="shared" si="0"/>
        <v>1168.38157</v>
      </c>
      <c r="E19" s="801">
        <v>0</v>
      </c>
      <c r="F19" s="310">
        <v>229</v>
      </c>
      <c r="G19" s="802">
        <f t="shared" si="1"/>
        <v>229</v>
      </c>
      <c r="H19" s="808" t="s">
        <v>574</v>
      </c>
      <c r="I19" s="753">
        <f t="shared" si="2"/>
        <v>0.19599761403288823</v>
      </c>
      <c r="J19" s="546">
        <f t="shared" si="3"/>
        <v>0.19599761403288823</v>
      </c>
    </row>
    <row r="20" spans="1:10">
      <c r="A20" s="796" t="s">
        <v>624</v>
      </c>
      <c r="B20" s="801">
        <v>0</v>
      </c>
      <c r="C20" s="310">
        <v>14.563521</v>
      </c>
      <c r="D20" s="802">
        <f t="shared" si="0"/>
        <v>14.563521</v>
      </c>
      <c r="E20" s="801">
        <v>0</v>
      </c>
      <c r="F20" s="310">
        <v>2</v>
      </c>
      <c r="G20" s="802">
        <f t="shared" si="1"/>
        <v>2</v>
      </c>
      <c r="H20" s="808" t="s">
        <v>574</v>
      </c>
      <c r="I20" s="753">
        <f t="shared" si="2"/>
        <v>0.13732942740975895</v>
      </c>
      <c r="J20" s="546">
        <f t="shared" si="3"/>
        <v>0.13732942740975895</v>
      </c>
    </row>
    <row r="21" spans="1:10">
      <c r="A21" s="796" t="s">
        <v>625</v>
      </c>
      <c r="B21" s="801">
        <v>2530.2009705961259</v>
      </c>
      <c r="C21" s="310">
        <v>998.61271940387405</v>
      </c>
      <c r="D21" s="802">
        <f t="shared" si="0"/>
        <v>3528.81369</v>
      </c>
      <c r="E21" s="801">
        <v>364</v>
      </c>
      <c r="F21" s="310">
        <v>132</v>
      </c>
      <c r="G21" s="802">
        <f t="shared" si="1"/>
        <v>496</v>
      </c>
      <c r="H21" s="808">
        <f t="shared" si="4"/>
        <v>0.14386209009881143</v>
      </c>
      <c r="I21" s="753">
        <f t="shared" si="2"/>
        <v>0.13218337543186706</v>
      </c>
      <c r="J21" s="546">
        <f t="shared" si="3"/>
        <v>0.14055715137514102</v>
      </c>
    </row>
    <row r="22" spans="1:10">
      <c r="A22" s="796" t="s">
        <v>626</v>
      </c>
      <c r="B22" s="801">
        <v>1641.3663939999999</v>
      </c>
      <c r="C22" s="310">
        <v>0</v>
      </c>
      <c r="D22" s="802">
        <f t="shared" si="0"/>
        <v>1641.3663939999999</v>
      </c>
      <c r="E22" s="801">
        <v>509</v>
      </c>
      <c r="F22" s="310">
        <v>0</v>
      </c>
      <c r="G22" s="802">
        <f t="shared" si="1"/>
        <v>509</v>
      </c>
      <c r="H22" s="808">
        <f t="shared" si="4"/>
        <v>0.31010748231512775</v>
      </c>
      <c r="I22" s="753" t="s">
        <v>574</v>
      </c>
      <c r="J22" s="546">
        <f t="shared" si="3"/>
        <v>0.31010748231512775</v>
      </c>
    </row>
    <row r="23" spans="1:10">
      <c r="A23" s="796" t="s">
        <v>627</v>
      </c>
      <c r="B23" s="801">
        <v>2.0841875041040225</v>
      </c>
      <c r="C23" s="310">
        <v>260.80525549589601</v>
      </c>
      <c r="D23" s="802">
        <f t="shared" si="0"/>
        <v>262.88944300000003</v>
      </c>
      <c r="E23" s="801">
        <v>1</v>
      </c>
      <c r="F23" s="310">
        <v>59</v>
      </c>
      <c r="G23" s="802">
        <f t="shared" si="1"/>
        <v>60</v>
      </c>
      <c r="H23" s="808">
        <f t="shared" si="4"/>
        <v>0.47980327971013959</v>
      </c>
      <c r="I23" s="753">
        <f t="shared" si="2"/>
        <v>0.22622243515690357</v>
      </c>
      <c r="J23" s="546">
        <f t="shared" si="3"/>
        <v>0.22823282409252163</v>
      </c>
    </row>
    <row r="24" spans="1:10">
      <c r="A24" s="796" t="s">
        <v>628</v>
      </c>
      <c r="B24" s="801">
        <v>2.0777963237460426</v>
      </c>
      <c r="C24" s="310">
        <v>1225.8780276762541</v>
      </c>
      <c r="D24" s="802">
        <f t="shared" si="0"/>
        <v>1227.9558240000001</v>
      </c>
      <c r="E24" s="801">
        <v>0</v>
      </c>
      <c r="F24" s="310">
        <v>219</v>
      </c>
      <c r="G24" s="802">
        <f t="shared" si="1"/>
        <v>219</v>
      </c>
      <c r="H24" s="808">
        <f t="shared" si="4"/>
        <v>0</v>
      </c>
      <c r="I24" s="753">
        <f t="shared" si="2"/>
        <v>0.17864746333298046</v>
      </c>
      <c r="J24" s="546">
        <f t="shared" si="3"/>
        <v>0.17834517799396013</v>
      </c>
    </row>
    <row r="25" spans="1:10">
      <c r="A25" s="796" t="s">
        <v>629</v>
      </c>
      <c r="B25" s="801">
        <v>2798.4846168557278</v>
      </c>
      <c r="C25" s="310">
        <v>2613.4409231442723</v>
      </c>
      <c r="D25" s="802">
        <f t="shared" si="0"/>
        <v>5411.9255400000002</v>
      </c>
      <c r="E25" s="801">
        <v>349</v>
      </c>
      <c r="F25" s="310">
        <v>501</v>
      </c>
      <c r="G25" s="802">
        <f t="shared" si="1"/>
        <v>850</v>
      </c>
      <c r="H25" s="808">
        <f t="shared" si="4"/>
        <v>0.12471035141587566</v>
      </c>
      <c r="I25" s="753">
        <f t="shared" si="2"/>
        <v>0.19170129141363523</v>
      </c>
      <c r="J25" s="546">
        <f t="shared" si="3"/>
        <v>0.15706054965419941</v>
      </c>
    </row>
    <row r="26" spans="1:10">
      <c r="A26" s="796" t="s">
        <v>630</v>
      </c>
      <c r="B26" s="801">
        <v>6949.0374588940413</v>
      </c>
      <c r="C26" s="310">
        <v>924.916822105959</v>
      </c>
      <c r="D26" s="802">
        <f t="shared" si="0"/>
        <v>7873.9542810000003</v>
      </c>
      <c r="E26" s="801">
        <v>984</v>
      </c>
      <c r="F26" s="310">
        <v>122</v>
      </c>
      <c r="G26" s="802">
        <f t="shared" si="1"/>
        <v>1106</v>
      </c>
      <c r="H26" s="808">
        <f t="shared" si="4"/>
        <v>0.14160234504716662</v>
      </c>
      <c r="I26" s="753">
        <f t="shared" si="2"/>
        <v>0.13190375294744461</v>
      </c>
      <c r="J26" s="546">
        <f t="shared" si="3"/>
        <v>0.14046309649889621</v>
      </c>
    </row>
    <row r="27" spans="1:10">
      <c r="A27" s="796" t="s">
        <v>631</v>
      </c>
      <c r="B27" s="801">
        <v>2240.8039866468748</v>
      </c>
      <c r="C27" s="310">
        <v>4.6292353125000012E-2</v>
      </c>
      <c r="D27" s="802">
        <f t="shared" si="0"/>
        <v>2240.8502789999998</v>
      </c>
      <c r="E27" s="801">
        <v>434</v>
      </c>
      <c r="F27" s="310">
        <v>0</v>
      </c>
      <c r="G27" s="802">
        <f t="shared" si="1"/>
        <v>434</v>
      </c>
      <c r="H27" s="808">
        <f t="shared" si="4"/>
        <v>0.19368048369524499</v>
      </c>
      <c r="I27" s="753">
        <f t="shared" si="2"/>
        <v>0</v>
      </c>
      <c r="J27" s="546">
        <f t="shared" si="3"/>
        <v>0.19367648256878481</v>
      </c>
    </row>
    <row r="28" spans="1:10">
      <c r="A28" s="796" t="s">
        <v>632</v>
      </c>
      <c r="B28" s="801">
        <v>0.46032319009600542</v>
      </c>
      <c r="C28" s="310">
        <v>767.15325580990395</v>
      </c>
      <c r="D28" s="802">
        <f t="shared" si="0"/>
        <v>767.61357899999996</v>
      </c>
      <c r="E28" s="801">
        <v>0</v>
      </c>
      <c r="F28" s="310">
        <v>293</v>
      </c>
      <c r="G28" s="802">
        <f t="shared" si="1"/>
        <v>293</v>
      </c>
      <c r="H28" s="808">
        <f t="shared" si="4"/>
        <v>0</v>
      </c>
      <c r="I28" s="753">
        <f t="shared" si="2"/>
        <v>0.38193150818433558</v>
      </c>
      <c r="J28" s="546">
        <f t="shared" si="3"/>
        <v>0.38170247115964584</v>
      </c>
    </row>
    <row r="29" spans="1:10">
      <c r="A29" s="796" t="s">
        <v>633</v>
      </c>
      <c r="B29" s="801">
        <v>1155.4885591971861</v>
      </c>
      <c r="C29" s="310">
        <v>1048.957855802814</v>
      </c>
      <c r="D29" s="802">
        <f t="shared" si="0"/>
        <v>2204.4464150000003</v>
      </c>
      <c r="E29" s="801">
        <v>555</v>
      </c>
      <c r="F29" s="310">
        <v>367</v>
      </c>
      <c r="G29" s="802">
        <f t="shared" si="1"/>
        <v>922</v>
      </c>
      <c r="H29" s="808">
        <f t="shared" si="4"/>
        <v>0.48031630913386508</v>
      </c>
      <c r="I29" s="753">
        <f t="shared" si="2"/>
        <v>0.34987106295049253</v>
      </c>
      <c r="J29" s="546">
        <f t="shared" si="3"/>
        <v>0.41824559387169313</v>
      </c>
    </row>
    <row r="30" spans="1:10">
      <c r="A30" s="796" t="s">
        <v>634</v>
      </c>
      <c r="B30" s="801">
        <v>5.6263119813040134</v>
      </c>
      <c r="C30" s="310">
        <v>135.78094601869597</v>
      </c>
      <c r="D30" s="802">
        <f t="shared" si="0"/>
        <v>141.40725799999998</v>
      </c>
      <c r="E30" s="801">
        <v>0</v>
      </c>
      <c r="F30" s="310">
        <v>43</v>
      </c>
      <c r="G30" s="802">
        <f t="shared" si="1"/>
        <v>43</v>
      </c>
      <c r="H30" s="808">
        <f t="shared" si="4"/>
        <v>0</v>
      </c>
      <c r="I30" s="753">
        <f t="shared" si="2"/>
        <v>0.31668655478419805</v>
      </c>
      <c r="J30" s="546">
        <f t="shared" si="3"/>
        <v>0.30408623014244435</v>
      </c>
    </row>
    <row r="31" spans="1:10">
      <c r="A31" s="796" t="s">
        <v>635</v>
      </c>
      <c r="B31" s="801">
        <v>58.365257999999997</v>
      </c>
      <c r="C31" s="310">
        <v>0</v>
      </c>
      <c r="D31" s="802">
        <f t="shared" si="0"/>
        <v>58.365257999999997</v>
      </c>
      <c r="E31" s="801">
        <v>10</v>
      </c>
      <c r="F31" s="310">
        <v>0</v>
      </c>
      <c r="G31" s="802">
        <f t="shared" si="1"/>
        <v>10</v>
      </c>
      <c r="H31" s="808">
        <f t="shared" si="4"/>
        <v>0.17133480331741188</v>
      </c>
      <c r="I31" s="753" t="s">
        <v>574</v>
      </c>
      <c r="J31" s="546">
        <f t="shared" si="3"/>
        <v>0.17133480331741188</v>
      </c>
    </row>
    <row r="32" spans="1:10">
      <c r="A32" s="796" t="s">
        <v>636</v>
      </c>
      <c r="B32" s="801">
        <v>16.718971951076014</v>
      </c>
      <c r="C32" s="310">
        <v>976.63791404892402</v>
      </c>
      <c r="D32" s="802">
        <f t="shared" si="0"/>
        <v>993.35688600000003</v>
      </c>
      <c r="E32" s="801">
        <v>8</v>
      </c>
      <c r="F32" s="310">
        <v>300</v>
      </c>
      <c r="G32" s="802">
        <f t="shared" si="1"/>
        <v>308</v>
      </c>
      <c r="H32" s="808">
        <f t="shared" si="4"/>
        <v>0.47849832055523778</v>
      </c>
      <c r="I32" s="753">
        <f t="shared" si="2"/>
        <v>0.30717627862332991</v>
      </c>
      <c r="J32" s="546">
        <f t="shared" si="3"/>
        <v>0.31005976234809129</v>
      </c>
    </row>
    <row r="33" spans="1:10">
      <c r="A33" s="796" t="s">
        <v>637</v>
      </c>
      <c r="B33" s="801">
        <v>0</v>
      </c>
      <c r="C33" s="310">
        <v>0</v>
      </c>
      <c r="D33" s="802">
        <f t="shared" si="0"/>
        <v>0</v>
      </c>
      <c r="E33" s="801">
        <v>0</v>
      </c>
      <c r="F33" s="310">
        <v>0</v>
      </c>
      <c r="G33" s="802">
        <f t="shared" si="1"/>
        <v>0</v>
      </c>
      <c r="H33" s="808" t="s">
        <v>574</v>
      </c>
      <c r="I33" s="753" t="s">
        <v>574</v>
      </c>
      <c r="J33" s="546" t="s">
        <v>574</v>
      </c>
    </row>
    <row r="34" spans="1:10">
      <c r="A34" s="796" t="s">
        <v>638</v>
      </c>
      <c r="B34" s="801">
        <v>6041.2414529999996</v>
      </c>
      <c r="C34" s="310">
        <v>0</v>
      </c>
      <c r="D34" s="802">
        <f t="shared" si="0"/>
        <v>6041.2414529999996</v>
      </c>
      <c r="E34" s="801">
        <v>1425</v>
      </c>
      <c r="F34" s="310">
        <v>0</v>
      </c>
      <c r="G34" s="802">
        <f t="shared" si="1"/>
        <v>1425</v>
      </c>
      <c r="H34" s="808">
        <f t="shared" si="4"/>
        <v>0.23587867015187153</v>
      </c>
      <c r="I34" s="753" t="s">
        <v>574</v>
      </c>
      <c r="J34" s="546">
        <f t="shared" si="3"/>
        <v>0.23587867015187153</v>
      </c>
    </row>
    <row r="35" spans="1:10">
      <c r="A35" s="796" t="s">
        <v>639</v>
      </c>
      <c r="B35" s="801">
        <v>11168.395193401881</v>
      </c>
      <c r="C35" s="310">
        <v>1010.4349715981191</v>
      </c>
      <c r="D35" s="802">
        <f t="shared" si="0"/>
        <v>12178.830164999999</v>
      </c>
      <c r="E35" s="801">
        <v>2640</v>
      </c>
      <c r="F35" s="310">
        <v>417</v>
      </c>
      <c r="G35" s="802">
        <f t="shared" si="1"/>
        <v>3057</v>
      </c>
      <c r="H35" s="808">
        <f t="shared" si="4"/>
        <v>0.23638132017030272</v>
      </c>
      <c r="I35" s="753">
        <f t="shared" si="2"/>
        <v>0.41269355448027156</v>
      </c>
      <c r="J35" s="546">
        <f t="shared" si="3"/>
        <v>0.25100933000817488</v>
      </c>
    </row>
    <row r="36" spans="1:10">
      <c r="A36" s="796" t="s">
        <v>640</v>
      </c>
      <c r="B36" s="801">
        <v>1556.1350748123064</v>
      </c>
      <c r="C36" s="310">
        <v>2249.7361751876938</v>
      </c>
      <c r="D36" s="802">
        <f t="shared" si="0"/>
        <v>3805.8712500000001</v>
      </c>
      <c r="E36" s="801">
        <v>202</v>
      </c>
      <c r="F36" s="310">
        <v>511</v>
      </c>
      <c r="G36" s="802">
        <f t="shared" si="1"/>
        <v>713</v>
      </c>
      <c r="H36" s="808">
        <f t="shared" si="4"/>
        <v>0.12980878284255901</v>
      </c>
      <c r="I36" s="753">
        <f t="shared" si="2"/>
        <v>0.2271377442545536</v>
      </c>
      <c r="J36" s="546">
        <f t="shared" si="3"/>
        <v>0.18734212304212866</v>
      </c>
    </row>
    <row r="37" spans="1:10">
      <c r="A37" s="796" t="s">
        <v>641</v>
      </c>
      <c r="B37" s="801">
        <v>6533.5757509999994</v>
      </c>
      <c r="C37" s="310">
        <v>0</v>
      </c>
      <c r="D37" s="802">
        <f t="shared" si="0"/>
        <v>6533.5757509999994</v>
      </c>
      <c r="E37" s="801">
        <v>1769</v>
      </c>
      <c r="F37" s="310">
        <v>0</v>
      </c>
      <c r="G37" s="802">
        <f t="shared" si="1"/>
        <v>1769</v>
      </c>
      <c r="H37" s="808">
        <f t="shared" si="4"/>
        <v>0.27075525981760368</v>
      </c>
      <c r="I37" s="753" t="s">
        <v>574</v>
      </c>
      <c r="J37" s="546">
        <f t="shared" si="3"/>
        <v>0.27075525981760368</v>
      </c>
    </row>
    <row r="38" spans="1:10">
      <c r="A38" s="796" t="s">
        <v>642</v>
      </c>
      <c r="B38" s="801">
        <v>4190.6721216424676</v>
      </c>
      <c r="C38" s="310">
        <v>339.14270635753201</v>
      </c>
      <c r="D38" s="802">
        <f t="shared" si="0"/>
        <v>4529.8148279999996</v>
      </c>
      <c r="E38" s="801">
        <v>396</v>
      </c>
      <c r="F38" s="310">
        <v>35</v>
      </c>
      <c r="G38" s="802">
        <f t="shared" si="1"/>
        <v>431</v>
      </c>
      <c r="H38" s="808">
        <f t="shared" si="4"/>
        <v>9.449558173613308E-2</v>
      </c>
      <c r="I38" s="753">
        <f t="shared" si="2"/>
        <v>0.10320139382004635</v>
      </c>
      <c r="J38" s="546">
        <f t="shared" si="3"/>
        <v>9.5147377181043574E-2</v>
      </c>
    </row>
    <row r="39" spans="1:10">
      <c r="A39" s="796" t="s">
        <v>643</v>
      </c>
      <c r="B39" s="801">
        <v>15033.368108916835</v>
      </c>
      <c r="C39" s="310">
        <v>638.00080108316502</v>
      </c>
      <c r="D39" s="802">
        <f t="shared" si="0"/>
        <v>15671.368909999999</v>
      </c>
      <c r="E39" s="801">
        <v>4074</v>
      </c>
      <c r="F39" s="310">
        <v>184</v>
      </c>
      <c r="G39" s="802">
        <f t="shared" si="1"/>
        <v>4258</v>
      </c>
      <c r="H39" s="808">
        <f t="shared" si="4"/>
        <v>0.2709971558258833</v>
      </c>
      <c r="I39" s="753">
        <f t="shared" si="2"/>
        <v>0.28840089179765016</v>
      </c>
      <c r="J39" s="546">
        <f t="shared" si="3"/>
        <v>0.27170568343158225</v>
      </c>
    </row>
    <row r="40" spans="1:10">
      <c r="A40" s="796" t="s">
        <v>644</v>
      </c>
      <c r="B40" s="801">
        <v>2783.2882545598723</v>
      </c>
      <c r="C40" s="310">
        <v>0.77503444012800005</v>
      </c>
      <c r="D40" s="802">
        <f t="shared" si="0"/>
        <v>2784.0632890000002</v>
      </c>
      <c r="E40" s="801">
        <v>549</v>
      </c>
      <c r="F40" s="310">
        <v>0</v>
      </c>
      <c r="G40" s="802">
        <f t="shared" si="1"/>
        <v>549</v>
      </c>
      <c r="H40" s="808">
        <f t="shared" si="4"/>
        <v>0.1972487036154344</v>
      </c>
      <c r="I40" s="753">
        <f t="shared" si="2"/>
        <v>0</v>
      </c>
      <c r="J40" s="546">
        <f t="shared" si="3"/>
        <v>0.19719379303233936</v>
      </c>
    </row>
    <row r="41" spans="1:10">
      <c r="A41" s="796" t="s">
        <v>645</v>
      </c>
      <c r="B41" s="801">
        <v>549.53706936854906</v>
      </c>
      <c r="C41" s="310">
        <v>671.93937763145095</v>
      </c>
      <c r="D41" s="802">
        <f t="shared" si="0"/>
        <v>1221.476447</v>
      </c>
      <c r="E41" s="801">
        <v>134</v>
      </c>
      <c r="F41" s="310">
        <v>166</v>
      </c>
      <c r="G41" s="802">
        <f t="shared" si="1"/>
        <v>300</v>
      </c>
      <c r="H41" s="808">
        <f t="shared" si="4"/>
        <v>0.2438416031769686</v>
      </c>
      <c r="I41" s="753">
        <f t="shared" si="2"/>
        <v>0.24704609601113242</v>
      </c>
      <c r="J41" s="546">
        <f t="shared" si="3"/>
        <v>0.24560440828541003</v>
      </c>
    </row>
    <row r="42" spans="1:10">
      <c r="A42" s="796" t="s">
        <v>646</v>
      </c>
      <c r="B42" s="801">
        <v>0.26231221488600021</v>
      </c>
      <c r="C42" s="310">
        <v>11.650681785114001</v>
      </c>
      <c r="D42" s="802">
        <f t="shared" si="0"/>
        <v>11.912994000000001</v>
      </c>
      <c r="E42" s="801">
        <v>0</v>
      </c>
      <c r="F42" s="310">
        <v>3</v>
      </c>
      <c r="G42" s="802">
        <f t="shared" si="1"/>
        <v>3</v>
      </c>
      <c r="H42" s="808">
        <f t="shared" si="4"/>
        <v>0</v>
      </c>
      <c r="I42" s="753">
        <f t="shared" si="2"/>
        <v>0.25749566036839838</v>
      </c>
      <c r="J42" s="546">
        <f t="shared" si="3"/>
        <v>0.2518258634227466</v>
      </c>
    </row>
    <row r="43" spans="1:10">
      <c r="A43" s="796" t="s">
        <v>647</v>
      </c>
      <c r="B43" s="801">
        <v>0</v>
      </c>
      <c r="C43" s="310">
        <v>1.1244479999999999</v>
      </c>
      <c r="D43" s="802">
        <f t="shared" si="0"/>
        <v>1.1244479999999999</v>
      </c>
      <c r="E43" s="801">
        <v>0</v>
      </c>
      <c r="F43" s="310">
        <v>0</v>
      </c>
      <c r="G43" s="802">
        <f t="shared" si="1"/>
        <v>0</v>
      </c>
      <c r="H43" s="808" t="s">
        <v>574</v>
      </c>
      <c r="I43" s="753">
        <f t="shared" si="2"/>
        <v>0</v>
      </c>
      <c r="J43" s="546">
        <f t="shared" si="3"/>
        <v>0</v>
      </c>
    </row>
    <row r="44" spans="1:10">
      <c r="A44" s="796" t="s">
        <v>648</v>
      </c>
      <c r="B44" s="801">
        <v>6974.09195</v>
      </c>
      <c r="C44" s="310">
        <v>0</v>
      </c>
      <c r="D44" s="802">
        <f t="shared" si="0"/>
        <v>6974.09195</v>
      </c>
      <c r="E44" s="801">
        <v>1924</v>
      </c>
      <c r="F44" s="310">
        <v>0</v>
      </c>
      <c r="G44" s="802">
        <f t="shared" si="1"/>
        <v>1924</v>
      </c>
      <c r="H44" s="808">
        <f t="shared" si="4"/>
        <v>0.27587820949220493</v>
      </c>
      <c r="I44" s="753" t="s">
        <v>574</v>
      </c>
      <c r="J44" s="546">
        <f t="shared" si="3"/>
        <v>0.27587820949220493</v>
      </c>
    </row>
    <row r="45" spans="1:10">
      <c r="A45" s="796" t="s">
        <v>649</v>
      </c>
      <c r="B45" s="801">
        <v>5379.5966187340791</v>
      </c>
      <c r="C45" s="310">
        <v>363.63555726591994</v>
      </c>
      <c r="D45" s="802">
        <f t="shared" si="0"/>
        <v>5743.2321759999995</v>
      </c>
      <c r="E45" s="801">
        <v>1477</v>
      </c>
      <c r="F45" s="310">
        <v>116</v>
      </c>
      <c r="G45" s="802">
        <f t="shared" si="1"/>
        <v>1593</v>
      </c>
      <c r="H45" s="808">
        <f t="shared" si="4"/>
        <v>0.27455590161843141</v>
      </c>
      <c r="I45" s="753">
        <f t="shared" si="2"/>
        <v>0.31900070739004038</v>
      </c>
      <c r="J45" s="546">
        <f t="shared" si="3"/>
        <v>0.27736994625724498</v>
      </c>
    </row>
    <row r="46" spans="1:10">
      <c r="A46" s="796" t="s">
        <v>650</v>
      </c>
      <c r="B46" s="801">
        <v>6.0952547313770538</v>
      </c>
      <c r="C46" s="310">
        <v>1303.7872142686228</v>
      </c>
      <c r="D46" s="802">
        <f t="shared" si="0"/>
        <v>1309.8824689999999</v>
      </c>
      <c r="E46" s="801">
        <v>1</v>
      </c>
      <c r="F46" s="310">
        <v>314</v>
      </c>
      <c r="G46" s="802">
        <f t="shared" si="1"/>
        <v>315</v>
      </c>
      <c r="H46" s="808">
        <f t="shared" si="4"/>
        <v>0.16406205221452291</v>
      </c>
      <c r="I46" s="753">
        <f t="shared" si="2"/>
        <v>0.2408368455861431</v>
      </c>
      <c r="J46" s="546">
        <f t="shared" si="3"/>
        <v>0.24047959069219363</v>
      </c>
    </row>
    <row r="47" spans="1:10">
      <c r="A47" s="796" t="s">
        <v>651</v>
      </c>
      <c r="B47" s="801">
        <v>2060.242170805544</v>
      </c>
      <c r="C47" s="310">
        <v>6.5329194456000009E-2</v>
      </c>
      <c r="D47" s="802">
        <f t="shared" si="0"/>
        <v>2060.3074999999999</v>
      </c>
      <c r="E47" s="801">
        <v>424</v>
      </c>
      <c r="F47" s="310">
        <v>0</v>
      </c>
      <c r="G47" s="802">
        <f t="shared" si="1"/>
        <v>424</v>
      </c>
      <c r="H47" s="808">
        <f t="shared" si="4"/>
        <v>0.20580104902629878</v>
      </c>
      <c r="I47" s="753">
        <f t="shared" si="2"/>
        <v>0</v>
      </c>
      <c r="J47" s="546">
        <f t="shared" si="3"/>
        <v>0.20579452339031917</v>
      </c>
    </row>
    <row r="48" spans="1:10">
      <c r="A48" s="796" t="s">
        <v>652</v>
      </c>
      <c r="B48" s="801">
        <v>1.5343727103039555</v>
      </c>
      <c r="C48" s="310">
        <v>1586.686106289696</v>
      </c>
      <c r="D48" s="802">
        <f t="shared" si="0"/>
        <v>1588.2204790000001</v>
      </c>
      <c r="E48" s="801">
        <v>1</v>
      </c>
      <c r="F48" s="310">
        <v>249</v>
      </c>
      <c r="G48" s="802">
        <f t="shared" si="1"/>
        <v>250</v>
      </c>
      <c r="H48" s="808">
        <f t="shared" si="4"/>
        <v>0.65173213345400438</v>
      </c>
      <c r="I48" s="753">
        <f t="shared" si="2"/>
        <v>0.15693085041392413</v>
      </c>
      <c r="J48" s="546">
        <f t="shared" si="3"/>
        <v>0.15740887572323012</v>
      </c>
    </row>
    <row r="49" spans="1:19">
      <c r="A49" s="796" t="s">
        <v>653</v>
      </c>
      <c r="B49" s="801">
        <v>0</v>
      </c>
      <c r="C49" s="310">
        <v>63.856738</v>
      </c>
      <c r="D49" s="802">
        <f t="shared" si="0"/>
        <v>63.856738</v>
      </c>
      <c r="E49" s="801">
        <v>0</v>
      </c>
      <c r="F49" s="310">
        <v>0</v>
      </c>
      <c r="G49" s="802">
        <f t="shared" si="1"/>
        <v>0</v>
      </c>
      <c r="H49" s="808" t="s">
        <v>574</v>
      </c>
      <c r="I49" s="753">
        <f t="shared" si="2"/>
        <v>0</v>
      </c>
      <c r="J49" s="546">
        <f t="shared" si="3"/>
        <v>0</v>
      </c>
    </row>
    <row r="50" spans="1:19">
      <c r="A50" s="796" t="s">
        <v>654</v>
      </c>
      <c r="B50" s="801">
        <v>103.73642368471201</v>
      </c>
      <c r="C50" s="310">
        <v>1287.5036343152881</v>
      </c>
      <c r="D50" s="802">
        <f t="shared" si="0"/>
        <v>1391.2400580000001</v>
      </c>
      <c r="E50" s="801">
        <v>7</v>
      </c>
      <c r="F50" s="310">
        <v>113</v>
      </c>
      <c r="G50" s="802">
        <f t="shared" si="1"/>
        <v>120</v>
      </c>
      <c r="H50" s="808">
        <f t="shared" si="4"/>
        <v>6.7478709515523941E-2</v>
      </c>
      <c r="I50" s="753">
        <f t="shared" si="2"/>
        <v>8.7766742546008372E-2</v>
      </c>
      <c r="J50" s="546">
        <f t="shared" si="3"/>
        <v>8.6253985651123327E-2</v>
      </c>
    </row>
    <row r="51" spans="1:19">
      <c r="A51" s="796" t="s">
        <v>655</v>
      </c>
      <c r="B51" s="801">
        <v>0</v>
      </c>
      <c r="C51" s="310">
        <v>740.18517900000006</v>
      </c>
      <c r="D51" s="802">
        <f t="shared" si="0"/>
        <v>740.18517900000006</v>
      </c>
      <c r="E51" s="801">
        <v>0</v>
      </c>
      <c r="F51" s="310">
        <v>227</v>
      </c>
      <c r="G51" s="802">
        <f t="shared" si="1"/>
        <v>227</v>
      </c>
      <c r="H51" s="808" t="s">
        <v>574</v>
      </c>
      <c r="I51" s="753">
        <f t="shared" si="2"/>
        <v>0.30668001257020572</v>
      </c>
      <c r="J51" s="546">
        <f t="shared" si="3"/>
        <v>0.30668001257020572</v>
      </c>
    </row>
    <row r="52" spans="1:19">
      <c r="A52" s="796" t="s">
        <v>656</v>
      </c>
      <c r="B52" s="801">
        <v>2963.5452183360003</v>
      </c>
      <c r="C52" s="310">
        <v>6.0836664000000013E-2</v>
      </c>
      <c r="D52" s="802">
        <f t="shared" si="0"/>
        <v>2963.6060550000002</v>
      </c>
      <c r="E52" s="801">
        <v>757</v>
      </c>
      <c r="F52" s="310">
        <v>0</v>
      </c>
      <c r="G52" s="802">
        <f t="shared" si="1"/>
        <v>757</v>
      </c>
      <c r="H52" s="808">
        <f t="shared" si="4"/>
        <v>0.25543730371188589</v>
      </c>
      <c r="I52" s="753">
        <f t="shared" si="2"/>
        <v>0</v>
      </c>
      <c r="J52" s="546">
        <f t="shared" si="3"/>
        <v>0.25543206011569575</v>
      </c>
    </row>
    <row r="53" spans="1:19" ht="13.5" thickBot="1">
      <c r="A53" s="797" t="s">
        <v>657</v>
      </c>
      <c r="B53" s="803">
        <v>1591.071491168648</v>
      </c>
      <c r="C53" s="319">
        <v>14.939513831352002</v>
      </c>
      <c r="D53" s="804">
        <f t="shared" si="0"/>
        <v>1606.0110050000001</v>
      </c>
      <c r="E53" s="803">
        <v>367</v>
      </c>
      <c r="F53" s="319">
        <v>4</v>
      </c>
      <c r="G53" s="804">
        <f t="shared" si="1"/>
        <v>371</v>
      </c>
      <c r="H53" s="809">
        <f t="shared" si="4"/>
        <v>0.23066216825394636</v>
      </c>
      <c r="I53" s="755">
        <f t="shared" si="2"/>
        <v>0.26774632997799541</v>
      </c>
      <c r="J53" s="756">
        <f t="shared" si="3"/>
        <v>0.23100713435024064</v>
      </c>
    </row>
    <row r="54" spans="1:19" ht="13.5" thickBot="1">
      <c r="A54" s="798" t="s">
        <v>10</v>
      </c>
      <c r="B54" s="805">
        <f>SUM(B6:B53)</f>
        <v>136852.24161135117</v>
      </c>
      <c r="C54" s="321">
        <f t="shared" ref="C54:G54" si="5">SUM(C6:C53)</f>
        <v>37366.782742648815</v>
      </c>
      <c r="D54" s="806">
        <f t="shared" si="5"/>
        <v>174219.02435400002</v>
      </c>
      <c r="E54" s="805">
        <f t="shared" si="5"/>
        <v>32918</v>
      </c>
      <c r="F54" s="321">
        <f t="shared" si="5"/>
        <v>6989</v>
      </c>
      <c r="G54" s="806">
        <f t="shared" si="5"/>
        <v>39907</v>
      </c>
      <c r="H54" s="810">
        <f t="shared" si="4"/>
        <v>0.24053679802691391</v>
      </c>
      <c r="I54" s="758">
        <f t="shared" si="2"/>
        <v>0.18703777759338805</v>
      </c>
      <c r="J54" s="759">
        <f t="shared" si="3"/>
        <v>0.22906224017712304</v>
      </c>
    </row>
    <row r="56" spans="1:19" ht="30" customHeight="1">
      <c r="A56" s="1487" t="s">
        <v>772</v>
      </c>
      <c r="B56" s="1290"/>
      <c r="C56" s="1290"/>
      <c r="D56" s="1290"/>
      <c r="E56" s="1290"/>
      <c r="F56" s="1290"/>
      <c r="G56" s="1290"/>
      <c r="H56" s="1290"/>
      <c r="I56" s="1290"/>
      <c r="J56" s="1290"/>
      <c r="K56" s="336"/>
      <c r="L56" s="336"/>
      <c r="M56" s="336"/>
      <c r="N56" s="336"/>
      <c r="O56" s="336"/>
      <c r="P56" s="336"/>
      <c r="Q56" s="336"/>
      <c r="R56" s="336"/>
      <c r="S56" s="336"/>
    </row>
    <row r="57" spans="1:19" ht="14.25">
      <c r="A57" s="1423" t="s">
        <v>773</v>
      </c>
      <c r="B57" s="1423"/>
      <c r="C57" s="1423"/>
      <c r="D57" s="1423"/>
      <c r="E57" s="1423"/>
      <c r="F57" s="1423"/>
      <c r="G57" s="1423"/>
      <c r="H57" s="1423"/>
      <c r="I57" s="1423"/>
      <c r="J57" s="1423"/>
      <c r="K57" s="336"/>
      <c r="L57" s="336"/>
      <c r="M57" s="336"/>
      <c r="N57" s="336"/>
      <c r="O57" s="336"/>
      <c r="P57" s="336"/>
      <c r="Q57" s="336"/>
      <c r="R57" s="336"/>
      <c r="S57" s="336"/>
    </row>
    <row r="58" spans="1:19" ht="14.25">
      <c r="A58" s="387" t="s">
        <v>774</v>
      </c>
    </row>
    <row r="59" spans="1:19" ht="15.95" customHeight="1">
      <c r="A59" s="1486"/>
      <c r="B59" s="1486"/>
      <c r="C59" s="1486"/>
      <c r="D59" s="1486"/>
      <c r="E59" s="1486"/>
      <c r="F59" s="1486"/>
      <c r="G59" s="1486"/>
      <c r="H59" s="1486"/>
      <c r="I59" s="1486"/>
      <c r="J59" s="1486"/>
    </row>
    <row r="60" spans="1:19" ht="27.95" customHeight="1">
      <c r="A60" s="1486" t="s">
        <v>166</v>
      </c>
      <c r="B60" s="1486"/>
      <c r="C60" s="1486"/>
      <c r="D60" s="1486"/>
      <c r="E60" s="1486"/>
      <c r="F60" s="1486"/>
      <c r="G60" s="1486"/>
      <c r="H60" s="1486"/>
      <c r="I60" s="1486"/>
      <c r="J60" s="1486"/>
    </row>
    <row r="62" spans="1:19">
      <c r="A62" s="341"/>
    </row>
    <row r="65" spans="8:8">
      <c r="H65" s="387" t="s">
        <v>661</v>
      </c>
    </row>
  </sheetData>
  <mergeCells count="11">
    <mergeCell ref="A60:J60"/>
    <mergeCell ref="A56:J56"/>
    <mergeCell ref="A57:J57"/>
    <mergeCell ref="A59:J59"/>
    <mergeCell ref="A1:J1"/>
    <mergeCell ref="A2:J2"/>
    <mergeCell ref="A3:J3"/>
    <mergeCell ref="A4:A5"/>
    <mergeCell ref="B4:D4"/>
    <mergeCell ref="E4:G4"/>
    <mergeCell ref="H4:J4"/>
  </mergeCells>
  <printOptions horizontalCentered="1" verticalCentered="1"/>
  <pageMargins left="0.25" right="0.25" top="0.5" bottom="0.5" header="0.5" footer="0.5"/>
  <pageSetup scale="10"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dimension ref="A1:M60"/>
  <sheetViews>
    <sheetView tabSelected="1" zoomScale="115" zoomScaleNormal="115" workbookViewId="0">
      <selection sqref="A1:M1"/>
    </sheetView>
  </sheetViews>
  <sheetFormatPr defaultColWidth="8.5703125" defaultRowHeight="12.75"/>
  <cols>
    <col min="1" max="1" width="43.42578125" style="121" bestFit="1" customWidth="1"/>
    <col min="2" max="2" width="14" style="121" bestFit="1" customWidth="1"/>
    <col min="3" max="4" width="15.5703125" style="121" bestFit="1" customWidth="1"/>
    <col min="5" max="7" width="12.42578125" style="121" bestFit="1" customWidth="1"/>
    <col min="8" max="8" width="13.5703125" style="121" customWidth="1"/>
    <col min="9" max="9" width="14.42578125" style="121" customWidth="1"/>
    <col min="10" max="10" width="17.42578125" style="121" customWidth="1"/>
    <col min="11" max="11" width="10.5703125" style="121" customWidth="1"/>
    <col min="12" max="13" width="8.5703125" style="121"/>
    <col min="14" max="14" width="26.42578125" style="121" customWidth="1"/>
    <col min="15" max="19" width="8.5703125" style="121"/>
    <col min="20" max="20" width="35.5703125" style="121" customWidth="1"/>
    <col min="21" max="16384" width="8.5703125" style="121"/>
  </cols>
  <sheetData>
    <row r="1" spans="1:13" ht="15.75">
      <c r="A1" s="1211" t="s">
        <v>55</v>
      </c>
      <c r="B1" s="1212"/>
      <c r="C1" s="1212"/>
      <c r="D1" s="1212"/>
      <c r="E1" s="1212"/>
      <c r="F1" s="1212"/>
      <c r="G1" s="1212"/>
      <c r="H1" s="1212"/>
      <c r="I1" s="1212"/>
      <c r="J1" s="1212"/>
      <c r="K1" s="1212"/>
      <c r="L1" s="1212"/>
      <c r="M1" s="1212"/>
    </row>
    <row r="2" spans="1:13" ht="15.75">
      <c r="A2" s="1201" t="s">
        <v>1</v>
      </c>
      <c r="B2" s="1185"/>
      <c r="C2" s="1185"/>
      <c r="D2" s="1185"/>
      <c r="E2" s="1185"/>
      <c r="F2" s="1185"/>
      <c r="G2" s="1185"/>
      <c r="H2" s="1185"/>
      <c r="I2" s="1185"/>
      <c r="J2" s="1185"/>
      <c r="K2" s="1185"/>
      <c r="L2" s="1185"/>
      <c r="M2" s="1202"/>
    </row>
    <row r="3" spans="1:13" customFormat="1" ht="16.5" thickBot="1">
      <c r="A3" s="1203" t="s">
        <v>2</v>
      </c>
      <c r="B3" s="1204"/>
      <c r="C3" s="1204"/>
      <c r="D3" s="1204"/>
      <c r="E3" s="1204"/>
      <c r="F3" s="1204"/>
      <c r="G3" s="1204"/>
      <c r="H3" s="1204"/>
      <c r="I3" s="1204"/>
      <c r="J3" s="1204"/>
      <c r="K3" s="1204"/>
      <c r="L3" s="1204"/>
      <c r="M3" s="1205"/>
    </row>
    <row r="4" spans="1:13" customFormat="1" ht="16.5" thickBot="1">
      <c r="A4" s="1186"/>
      <c r="B4" s="1187"/>
      <c r="C4" s="1187"/>
      <c r="D4" s="1187"/>
      <c r="E4" s="1187"/>
      <c r="F4" s="1187"/>
      <c r="G4" s="1187"/>
      <c r="H4" s="1187"/>
      <c r="I4" s="1187"/>
      <c r="J4" s="1187"/>
      <c r="K4" s="1187"/>
      <c r="L4" s="1187"/>
      <c r="M4" s="1187"/>
    </row>
    <row r="5" spans="1:13" customFormat="1">
      <c r="A5" s="1213" t="s">
        <v>56</v>
      </c>
      <c r="B5" s="1188" t="s">
        <v>57</v>
      </c>
      <c r="C5" s="1189"/>
      <c r="D5" s="1190"/>
      <c r="E5" s="1188" t="s">
        <v>4</v>
      </c>
      <c r="F5" s="1189"/>
      <c r="G5" s="1190"/>
      <c r="H5" s="1188" t="s">
        <v>5</v>
      </c>
      <c r="I5" s="1189"/>
      <c r="J5" s="1190"/>
      <c r="K5" s="1191" t="s">
        <v>6</v>
      </c>
      <c r="L5" s="1189"/>
      <c r="M5" s="1190"/>
    </row>
    <row r="6" spans="1:13" customFormat="1" ht="13.5" thickBot="1">
      <c r="A6" s="1214"/>
      <c r="B6" s="123" t="s">
        <v>8</v>
      </c>
      <c r="C6" s="124" t="s">
        <v>9</v>
      </c>
      <c r="D6" s="125" t="s">
        <v>10</v>
      </c>
      <c r="E6" s="123" t="s">
        <v>8</v>
      </c>
      <c r="F6" s="124" t="s">
        <v>9</v>
      </c>
      <c r="G6" s="125" t="s">
        <v>10</v>
      </c>
      <c r="H6" s="123" t="s">
        <v>8</v>
      </c>
      <c r="I6" s="124" t="s">
        <v>9</v>
      </c>
      <c r="J6" s="125" t="s">
        <v>10</v>
      </c>
      <c r="K6" s="123" t="s">
        <v>8</v>
      </c>
      <c r="L6" s="124" t="s">
        <v>9</v>
      </c>
      <c r="M6" s="125" t="s">
        <v>10</v>
      </c>
    </row>
    <row r="7" spans="1:13" customFormat="1">
      <c r="A7" s="494" t="s">
        <v>12</v>
      </c>
      <c r="B7" s="481"/>
      <c r="C7" s="482"/>
      <c r="D7" s="483">
        <f t="shared" ref="D7:D10" si="0">B7+C7</f>
        <v>0</v>
      </c>
      <c r="E7" s="481">
        <v>0</v>
      </c>
      <c r="F7" s="482">
        <v>0</v>
      </c>
      <c r="G7" s="483">
        <f t="shared" ref="G7:G10" si="1">E7+F7</f>
        <v>0</v>
      </c>
      <c r="H7" s="481">
        <v>0</v>
      </c>
      <c r="I7" s="482">
        <v>0</v>
      </c>
      <c r="J7" s="483">
        <f t="shared" ref="J7" si="2">H7+I7</f>
        <v>0</v>
      </c>
      <c r="K7" s="484"/>
      <c r="L7" s="485"/>
      <c r="M7" s="486"/>
    </row>
    <row r="8" spans="1:13" customFormat="1">
      <c r="A8" s="480" t="s">
        <v>13</v>
      </c>
      <c r="B8" s="481">
        <v>30413070</v>
      </c>
      <c r="C8" s="482">
        <v>17347343</v>
      </c>
      <c r="D8" s="483">
        <f t="shared" si="0"/>
        <v>47760413</v>
      </c>
      <c r="E8" s="1090">
        <v>137848</v>
      </c>
      <c r="F8" s="1091">
        <v>78831</v>
      </c>
      <c r="G8" s="483">
        <f t="shared" si="1"/>
        <v>216679</v>
      </c>
      <c r="H8" s="1083">
        <v>415111</v>
      </c>
      <c r="I8" s="1084">
        <v>1256407</v>
      </c>
      <c r="J8" s="610">
        <f t="shared" ref="J8" si="3">SUM(H8:I8)</f>
        <v>1671518</v>
      </c>
      <c r="K8" s="484">
        <f t="shared" ref="K8:K10" si="4">+H8/B8</f>
        <v>1.3649098890707185E-2</v>
      </c>
      <c r="L8" s="485">
        <f t="shared" ref="L8:L10" si="5">I8/C8</f>
        <v>7.2426480527882572E-2</v>
      </c>
      <c r="M8" s="486">
        <f t="shared" ref="M8:M10" si="6">J8/D8</f>
        <v>3.4997980440412017E-2</v>
      </c>
    </row>
    <row r="9" spans="1:13" customFormat="1">
      <c r="A9" s="480" t="s">
        <v>14</v>
      </c>
      <c r="B9" s="481">
        <v>0</v>
      </c>
      <c r="C9" s="482">
        <v>0</v>
      </c>
      <c r="D9" s="483">
        <f t="shared" si="0"/>
        <v>0</v>
      </c>
      <c r="E9" s="481">
        <v>0</v>
      </c>
      <c r="F9" s="482">
        <v>0</v>
      </c>
      <c r="G9" s="483">
        <f t="shared" si="1"/>
        <v>0</v>
      </c>
      <c r="H9" s="481">
        <v>0</v>
      </c>
      <c r="I9" s="482">
        <v>0</v>
      </c>
      <c r="J9" s="483">
        <f t="shared" ref="J9" si="7">H9+I9</f>
        <v>0</v>
      </c>
      <c r="K9" s="484"/>
      <c r="L9" s="485"/>
      <c r="M9" s="486"/>
    </row>
    <row r="10" spans="1:13" customFormat="1">
      <c r="A10" s="489" t="s">
        <v>20</v>
      </c>
      <c r="B10" s="481">
        <v>418485.46790010476</v>
      </c>
      <c r="C10" s="482">
        <v>188249.74010973936</v>
      </c>
      <c r="D10" s="483">
        <f t="shared" si="0"/>
        <v>606735.20800984418</v>
      </c>
      <c r="E10" s="1090">
        <v>12989</v>
      </c>
      <c r="F10" s="1091">
        <v>11518</v>
      </c>
      <c r="G10" s="483">
        <f t="shared" si="1"/>
        <v>24507</v>
      </c>
      <c r="H10" s="1083">
        <v>31473</v>
      </c>
      <c r="I10" s="1084">
        <v>27910</v>
      </c>
      <c r="J10" s="610">
        <f t="shared" ref="J10" si="8">SUM(H10:I10)</f>
        <v>59383</v>
      </c>
      <c r="K10" s="484">
        <f t="shared" si="4"/>
        <v>7.5206912579131216E-2</v>
      </c>
      <c r="L10" s="485">
        <f t="shared" si="5"/>
        <v>0.14826049684706066</v>
      </c>
      <c r="M10" s="486">
        <f t="shared" si="6"/>
        <v>9.7873008218498703E-2</v>
      </c>
    </row>
    <row r="11" spans="1:13" customFormat="1" ht="13.5" thickBot="1">
      <c r="A11" s="490" t="s">
        <v>58</v>
      </c>
      <c r="B11" s="245">
        <f>SUM(B7:B10)</f>
        <v>30831555.467900105</v>
      </c>
      <c r="C11" s="246">
        <f>SUM(C7:C10)</f>
        <v>17535592.740109738</v>
      </c>
      <c r="D11" s="247">
        <f>SUM(D7:D10)</f>
        <v>48367148.208009847</v>
      </c>
      <c r="E11" s="245">
        <f t="shared" ref="E11:G11" si="9">SUM(E7:E10)</f>
        <v>150837</v>
      </c>
      <c r="F11" s="246">
        <f t="shared" si="9"/>
        <v>90349</v>
      </c>
      <c r="G11" s="247">
        <f t="shared" si="9"/>
        <v>241186</v>
      </c>
      <c r="H11" s="245">
        <f t="shared" ref="H11:J11" si="10">SUM(H7:H10)</f>
        <v>446584</v>
      </c>
      <c r="I11" s="246">
        <f t="shared" si="10"/>
        <v>1284317</v>
      </c>
      <c r="J11" s="247">
        <f t="shared" si="10"/>
        <v>1730901</v>
      </c>
      <c r="K11" s="491">
        <f>+H11/B11</f>
        <v>1.4484640597032332E-2</v>
      </c>
      <c r="L11" s="492">
        <f>I11/C11</f>
        <v>7.3240580973481406E-2</v>
      </c>
      <c r="M11" s="493">
        <f>J11/D11</f>
        <v>3.57867077991866E-2</v>
      </c>
    </row>
    <row r="12" spans="1:13" customFormat="1">
      <c r="A12" s="341"/>
      <c r="B12" s="341"/>
      <c r="C12" s="341"/>
      <c r="D12" s="341"/>
      <c r="E12" s="341"/>
      <c r="F12" s="341"/>
      <c r="G12" s="341"/>
      <c r="H12" s="341"/>
      <c r="I12" s="341"/>
      <c r="J12" s="341"/>
      <c r="K12" s="341"/>
      <c r="L12" s="341"/>
      <c r="M12" s="341"/>
    </row>
    <row r="13" spans="1:13" customFormat="1">
      <c r="A13" t="s">
        <v>59</v>
      </c>
    </row>
    <row r="14" spans="1:13" customFormat="1">
      <c r="A14" t="s">
        <v>60</v>
      </c>
      <c r="G14" s="1171"/>
      <c r="H14" s="1171"/>
      <c r="I14" s="1171"/>
    </row>
    <row r="15" spans="1:13" customFormat="1">
      <c r="A15" s="815" t="s">
        <v>61</v>
      </c>
    </row>
    <row r="16" spans="1:13" customFormat="1">
      <c r="A16" s="815" t="s">
        <v>62</v>
      </c>
    </row>
    <row r="17" spans="1:13" customFormat="1"/>
    <row r="18" spans="1:13" customFormat="1" ht="15.75">
      <c r="A18" s="1184" t="s">
        <v>63</v>
      </c>
      <c r="B18" s="1184"/>
      <c r="C18" s="1184"/>
      <c r="D18" s="1184"/>
      <c r="E18" s="1184"/>
      <c r="F18" s="1184"/>
      <c r="G18" s="1184"/>
      <c r="H18" s="1184"/>
      <c r="I18" s="1184"/>
      <c r="J18" s="1184"/>
      <c r="K18" s="1184"/>
      <c r="L18" s="1184"/>
      <c r="M18" s="1184"/>
    </row>
    <row r="19" spans="1:13" customFormat="1" ht="16.5" thickBot="1">
      <c r="A19" s="1186"/>
      <c r="B19" s="1210"/>
      <c r="C19" s="1210"/>
      <c r="D19" s="1210"/>
      <c r="E19" s="1210"/>
      <c r="F19" s="1210"/>
      <c r="G19" s="1210"/>
      <c r="H19" s="1210"/>
      <c r="I19" s="1210"/>
      <c r="J19" s="1210"/>
      <c r="K19" s="1210"/>
      <c r="L19" s="1210"/>
      <c r="M19" s="1210"/>
    </row>
    <row r="20" spans="1:13" customFormat="1">
      <c r="A20" s="224"/>
      <c r="B20" s="1188" t="s">
        <v>64</v>
      </c>
      <c r="C20" s="1189"/>
      <c r="D20" s="1190"/>
      <c r="E20" s="1188" t="s">
        <v>4</v>
      </c>
      <c r="F20" s="1189"/>
      <c r="G20" s="1190"/>
      <c r="H20" s="1188" t="s">
        <v>5</v>
      </c>
      <c r="I20" s="1189"/>
      <c r="J20" s="1190"/>
      <c r="K20" s="1191" t="s">
        <v>6</v>
      </c>
      <c r="L20" s="1189"/>
      <c r="M20" s="1190"/>
    </row>
    <row r="21" spans="1:13" customFormat="1" ht="13.5" thickBot="1">
      <c r="A21" s="122"/>
      <c r="B21" s="123" t="s">
        <v>8</v>
      </c>
      <c r="C21" s="124" t="s">
        <v>9</v>
      </c>
      <c r="D21" s="125" t="s">
        <v>10</v>
      </c>
      <c r="E21" s="123" t="s">
        <v>8</v>
      </c>
      <c r="F21" s="124" t="s">
        <v>9</v>
      </c>
      <c r="G21" s="125" t="s">
        <v>10</v>
      </c>
      <c r="H21" s="123" t="s">
        <v>8</v>
      </c>
      <c r="I21" s="124" t="s">
        <v>9</v>
      </c>
      <c r="J21" s="125" t="s">
        <v>10</v>
      </c>
      <c r="K21" s="123" t="s">
        <v>8</v>
      </c>
      <c r="L21" s="124" t="s">
        <v>9</v>
      </c>
      <c r="M21" s="125" t="s">
        <v>10</v>
      </c>
    </row>
    <row r="22" spans="1:13" customFormat="1">
      <c r="A22" s="456" t="s">
        <v>65</v>
      </c>
      <c r="B22" s="242">
        <v>4637128.7589001758</v>
      </c>
      <c r="C22" s="243">
        <v>4112170.2410998237</v>
      </c>
      <c r="D22" s="244">
        <f t="shared" ref="D22:D23" si="11">B22+C22</f>
        <v>8749299</v>
      </c>
      <c r="E22" s="1092">
        <v>10539</v>
      </c>
      <c r="F22" s="1093">
        <v>9345</v>
      </c>
      <c r="G22" s="244">
        <f t="shared" ref="G22:G23" si="12">E22+F22</f>
        <v>19884</v>
      </c>
      <c r="H22" s="1092">
        <v>29335</v>
      </c>
      <c r="I22" s="1093">
        <v>26014</v>
      </c>
      <c r="J22" s="244">
        <f t="shared" ref="J22:J23" si="13">H22+I22</f>
        <v>55349</v>
      </c>
      <c r="K22" s="134">
        <f t="shared" ref="K22" si="14">+H22/B22</f>
        <v>6.3261128869230732E-3</v>
      </c>
      <c r="L22" s="135">
        <f t="shared" ref="L22" si="15">I22/C22</f>
        <v>6.3260999605508567E-3</v>
      </c>
      <c r="M22" s="136">
        <f t="shared" ref="M22" si="16">J22/D22</f>
        <v>6.3261068115285576E-3</v>
      </c>
    </row>
    <row r="23" spans="1:13" customFormat="1">
      <c r="A23" s="584"/>
      <c r="B23" s="242"/>
      <c r="C23" s="243"/>
      <c r="D23" s="244">
        <f t="shared" si="11"/>
        <v>0</v>
      </c>
      <c r="E23" s="242">
        <v>0</v>
      </c>
      <c r="F23" s="243">
        <v>0</v>
      </c>
      <c r="G23" s="244">
        <f t="shared" si="12"/>
        <v>0</v>
      </c>
      <c r="H23" s="242">
        <v>0</v>
      </c>
      <c r="I23" s="243">
        <v>0</v>
      </c>
      <c r="J23" s="244">
        <f t="shared" si="13"/>
        <v>0</v>
      </c>
      <c r="K23" s="134"/>
      <c r="L23" s="135"/>
      <c r="M23" s="136"/>
    </row>
    <row r="24" spans="1:13" customFormat="1" ht="13.5" thickBot="1">
      <c r="A24" s="490" t="s">
        <v>66</v>
      </c>
      <c r="B24" s="245">
        <f>SUM(B22:B23)</f>
        <v>4637128.7589001758</v>
      </c>
      <c r="C24" s="246">
        <f>SUM(C22:C23)</f>
        <v>4112170.2410998237</v>
      </c>
      <c r="D24" s="247">
        <f>SUM(D22:D23)</f>
        <v>8749299</v>
      </c>
      <c r="E24" s="245">
        <f t="shared" ref="E24:J24" si="17">SUM(E22:E23)</f>
        <v>10539</v>
      </c>
      <c r="F24" s="246">
        <f t="shared" si="17"/>
        <v>9345</v>
      </c>
      <c r="G24" s="247">
        <f t="shared" si="17"/>
        <v>19884</v>
      </c>
      <c r="H24" s="245">
        <f t="shared" si="17"/>
        <v>29335</v>
      </c>
      <c r="I24" s="246">
        <f t="shared" si="17"/>
        <v>26014</v>
      </c>
      <c r="J24" s="247">
        <f t="shared" si="17"/>
        <v>55349</v>
      </c>
      <c r="K24" s="138">
        <f t="shared" ref="K24" si="18">+H24/B24</f>
        <v>6.3261128869230732E-3</v>
      </c>
      <c r="L24" s="139">
        <f t="shared" ref="L24" si="19">I24/C24</f>
        <v>6.3260999605508567E-3</v>
      </c>
      <c r="M24" s="140">
        <f t="shared" ref="M24" si="20">J24/D24</f>
        <v>6.3261068115285576E-3</v>
      </c>
    </row>
    <row r="25" spans="1:13" customFormat="1">
      <c r="A25" s="585"/>
      <c r="B25" s="586"/>
      <c r="C25" s="586"/>
      <c r="D25" s="586"/>
      <c r="E25" s="586"/>
      <c r="F25" s="586"/>
      <c r="G25" s="586"/>
      <c r="H25" s="586"/>
      <c r="I25" s="586"/>
      <c r="J25" s="586"/>
      <c r="K25" s="587"/>
      <c r="L25" s="587"/>
      <c r="M25" s="587"/>
    </row>
    <row r="26" spans="1:13" customFormat="1">
      <c r="A26" t="s">
        <v>67</v>
      </c>
      <c r="B26" s="586"/>
      <c r="C26" s="586"/>
      <c r="D26" s="586"/>
      <c r="E26" s="586"/>
      <c r="F26" s="586"/>
      <c r="G26" s="586"/>
      <c r="H26" s="586"/>
      <c r="I26" s="586"/>
      <c r="J26" s="586"/>
      <c r="K26" s="587"/>
      <c r="L26" s="587"/>
      <c r="M26" s="587"/>
    </row>
    <row r="27" spans="1:13" customFormat="1">
      <c r="A27" s="815" t="s">
        <v>68</v>
      </c>
      <c r="B27" s="586"/>
      <c r="C27" s="586"/>
      <c r="D27" s="586"/>
      <c r="E27" s="586"/>
      <c r="F27" s="586"/>
      <c r="G27" s="586"/>
      <c r="H27" s="586"/>
      <c r="I27" s="586"/>
      <c r="J27" s="586"/>
      <c r="K27" s="587"/>
      <c r="L27" s="587"/>
      <c r="M27" s="587"/>
    </row>
    <row r="28" spans="1:13" customFormat="1">
      <c r="B28" s="586"/>
      <c r="C28" s="586"/>
      <c r="D28" s="586"/>
      <c r="E28" s="586"/>
      <c r="F28" s="586"/>
      <c r="G28" s="586"/>
      <c r="H28" s="586"/>
      <c r="I28" s="586"/>
      <c r="J28" s="586"/>
      <c r="K28" s="587"/>
      <c r="L28" s="587"/>
      <c r="M28" s="587"/>
    </row>
    <row r="29" spans="1:13" customFormat="1" ht="12.75" customHeight="1">
      <c r="A29" s="1184" t="s">
        <v>69</v>
      </c>
      <c r="B29" s="1184"/>
      <c r="C29" s="1184"/>
      <c r="D29" s="1184"/>
      <c r="E29" s="1184"/>
      <c r="F29" s="1184"/>
      <c r="G29" s="1184"/>
      <c r="H29" s="1184"/>
      <c r="I29" s="1184"/>
      <c r="J29" s="1184"/>
      <c r="K29" s="1184"/>
      <c r="L29" s="1184"/>
      <c r="M29" s="1184"/>
    </row>
    <row r="30" spans="1:13" customFormat="1" ht="12.75" customHeight="1" thickBot="1">
      <c r="A30" s="588"/>
      <c r="B30" s="588"/>
      <c r="C30" s="588"/>
      <c r="D30" s="588"/>
      <c r="E30" s="588"/>
      <c r="F30" s="588"/>
      <c r="G30" s="588"/>
      <c r="H30" s="588"/>
      <c r="I30" s="588"/>
      <c r="J30" s="588"/>
      <c r="K30" s="588"/>
      <c r="L30" s="588"/>
      <c r="M30" s="588"/>
    </row>
    <row r="31" spans="1:13" customFormat="1" ht="12.75" customHeight="1">
      <c r="A31" s="589"/>
      <c r="B31" s="1206" t="s">
        <v>64</v>
      </c>
      <c r="C31" s="1207"/>
      <c r="D31" s="1208"/>
      <c r="E31" s="1206" t="s">
        <v>70</v>
      </c>
      <c r="F31" s="1207"/>
      <c r="G31" s="1208"/>
      <c r="H31" s="1206" t="s">
        <v>5</v>
      </c>
      <c r="I31" s="1207"/>
      <c r="J31" s="1208"/>
      <c r="K31" s="1209" t="s">
        <v>6</v>
      </c>
      <c r="L31" s="1207"/>
      <c r="M31" s="1208"/>
    </row>
    <row r="32" spans="1:13" ht="25.5" customHeight="1" thickBot="1">
      <c r="A32" s="590"/>
      <c r="B32" s="477" t="s">
        <v>8</v>
      </c>
      <c r="C32" s="478" t="s">
        <v>9</v>
      </c>
      <c r="D32" s="479" t="s">
        <v>10</v>
      </c>
      <c r="E32" s="477" t="s">
        <v>8</v>
      </c>
      <c r="F32" s="478" t="s">
        <v>9</v>
      </c>
      <c r="G32" s="479" t="s">
        <v>10</v>
      </c>
      <c r="H32" s="477" t="s">
        <v>8</v>
      </c>
      <c r="I32" s="478" t="s">
        <v>9</v>
      </c>
      <c r="J32" s="479" t="s">
        <v>10</v>
      </c>
      <c r="K32" s="477" t="s">
        <v>8</v>
      </c>
      <c r="L32" s="478" t="s">
        <v>9</v>
      </c>
      <c r="M32" s="479" t="s">
        <v>10</v>
      </c>
    </row>
    <row r="33" spans="1:13" ht="12.75" customHeight="1">
      <c r="A33" s="456" t="s">
        <v>71</v>
      </c>
      <c r="B33" s="248">
        <v>0</v>
      </c>
      <c r="C33" s="249">
        <v>0</v>
      </c>
      <c r="D33" s="250">
        <f t="shared" ref="D33:D34" si="21">B33+C33</f>
        <v>0</v>
      </c>
      <c r="E33" s="248">
        <v>0</v>
      </c>
      <c r="F33" s="249">
        <v>0</v>
      </c>
      <c r="G33" s="250">
        <f t="shared" ref="G33:G34" si="22">E33+F33</f>
        <v>0</v>
      </c>
      <c r="H33" s="248">
        <v>0</v>
      </c>
      <c r="I33" s="249">
        <v>0</v>
      </c>
      <c r="J33" s="250">
        <f t="shared" ref="J33:J34" si="23">H33+I33</f>
        <v>0</v>
      </c>
      <c r="K33" s="591"/>
      <c r="L33" s="592"/>
      <c r="M33" s="593"/>
    </row>
    <row r="34" spans="1:13">
      <c r="A34" s="584"/>
      <c r="B34" s="248">
        <v>0</v>
      </c>
      <c r="C34" s="249">
        <v>0</v>
      </c>
      <c r="D34" s="250">
        <f t="shared" si="21"/>
        <v>0</v>
      </c>
      <c r="E34" s="248">
        <v>0</v>
      </c>
      <c r="F34" s="249">
        <v>0</v>
      </c>
      <c r="G34" s="250">
        <f t="shared" si="22"/>
        <v>0</v>
      </c>
      <c r="H34" s="248">
        <v>0</v>
      </c>
      <c r="I34" s="249">
        <v>0</v>
      </c>
      <c r="J34" s="250">
        <f t="shared" si="23"/>
        <v>0</v>
      </c>
      <c r="K34" s="591"/>
      <c r="L34" s="592"/>
      <c r="M34" s="593"/>
    </row>
    <row r="35" spans="1:13" ht="13.5" thickBot="1">
      <c r="A35" s="490" t="s">
        <v>66</v>
      </c>
      <c r="B35" s="594">
        <f>SUM(B33:B34)</f>
        <v>0</v>
      </c>
      <c r="C35" s="595">
        <f>SUM(C33:C34)</f>
        <v>0</v>
      </c>
      <c r="D35" s="596">
        <v>0</v>
      </c>
      <c r="E35" s="594">
        <f t="shared" ref="E35:J35" si="24">SUM(E33:E34)</f>
        <v>0</v>
      </c>
      <c r="F35" s="595">
        <f t="shared" si="24"/>
        <v>0</v>
      </c>
      <c r="G35" s="596">
        <f t="shared" si="24"/>
        <v>0</v>
      </c>
      <c r="H35" s="594">
        <f t="shared" si="24"/>
        <v>0</v>
      </c>
      <c r="I35" s="595">
        <f t="shared" si="24"/>
        <v>0</v>
      </c>
      <c r="J35" s="596">
        <f t="shared" si="24"/>
        <v>0</v>
      </c>
      <c r="K35" s="597"/>
      <c r="L35" s="598"/>
      <c r="M35" s="599"/>
    </row>
    <row r="36" spans="1:13">
      <c r="A36" s="585"/>
      <c r="B36" s="600"/>
      <c r="C36" s="600"/>
      <c r="D36" s="600"/>
      <c r="E36" s="600"/>
      <c r="F36" s="600"/>
      <c r="G36" s="600"/>
      <c r="H36" s="600"/>
      <c r="I36" s="600"/>
      <c r="J36" s="600"/>
      <c r="K36" s="601"/>
      <c r="L36" s="601"/>
      <c r="M36" s="601"/>
    </row>
    <row r="37" spans="1:13">
      <c r="A37" t="s">
        <v>72</v>
      </c>
      <c r="B37" s="600"/>
      <c r="C37" s="600"/>
      <c r="D37" s="600"/>
      <c r="E37" s="600"/>
      <c r="F37" s="600"/>
      <c r="G37" s="600"/>
      <c r="H37" s="600"/>
      <c r="I37" s="600"/>
      <c r="J37" s="600"/>
      <c r="K37" s="601"/>
      <c r="L37" s="601"/>
      <c r="M37" s="601"/>
    </row>
    <row r="38" spans="1:13">
      <c r="A38" s="585"/>
      <c r="B38" s="600"/>
      <c r="C38" s="600"/>
      <c r="D38" s="600"/>
      <c r="E38" s="600"/>
      <c r="F38" s="600"/>
      <c r="G38" s="600"/>
      <c r="H38" s="600"/>
      <c r="I38" s="600"/>
      <c r="J38" s="600"/>
      <c r="K38" s="601"/>
      <c r="L38" s="601"/>
      <c r="M38" s="601"/>
    </row>
    <row r="39" spans="1:13" ht="15.75">
      <c r="A39" s="1184" t="s">
        <v>73</v>
      </c>
      <c r="B39" s="1184"/>
      <c r="C39" s="1184"/>
      <c r="D39" s="1184"/>
      <c r="E39" s="1184"/>
      <c r="F39" s="1184"/>
      <c r="G39" s="1184"/>
      <c r="H39" s="1184"/>
      <c r="I39" s="1184"/>
      <c r="J39" s="1184"/>
      <c r="K39" s="1184"/>
      <c r="L39" s="1184"/>
      <c r="M39" s="1184"/>
    </row>
    <row r="40" spans="1:13" ht="16.5" thickBot="1">
      <c r="A40" s="588"/>
      <c r="B40" s="588"/>
      <c r="C40" s="588"/>
      <c r="D40" s="588"/>
      <c r="E40" s="588"/>
      <c r="F40" s="588"/>
      <c r="G40" s="588"/>
      <c r="H40" s="588"/>
      <c r="I40" s="588"/>
      <c r="J40" s="588"/>
      <c r="K40" s="588"/>
      <c r="L40" s="588"/>
      <c r="M40" s="588"/>
    </row>
    <row r="41" spans="1:13">
      <c r="A41" s="589"/>
      <c r="B41" s="1206" t="s">
        <v>64</v>
      </c>
      <c r="C41" s="1207"/>
      <c r="D41" s="1208"/>
      <c r="E41" s="1206" t="s">
        <v>70</v>
      </c>
      <c r="F41" s="1207"/>
      <c r="G41" s="1208"/>
      <c r="H41" s="1206" t="s">
        <v>5</v>
      </c>
      <c r="I41" s="1207"/>
      <c r="J41" s="1208"/>
      <c r="K41" s="1209" t="s">
        <v>6</v>
      </c>
      <c r="L41" s="1207"/>
      <c r="M41" s="1208"/>
    </row>
    <row r="42" spans="1:13" ht="13.5" thickBot="1">
      <c r="A42" s="590"/>
      <c r="B42" s="477" t="s">
        <v>8</v>
      </c>
      <c r="C42" s="478" t="s">
        <v>9</v>
      </c>
      <c r="D42" s="479" t="s">
        <v>10</v>
      </c>
      <c r="E42" s="477" t="s">
        <v>8</v>
      </c>
      <c r="F42" s="478" t="s">
        <v>9</v>
      </c>
      <c r="G42" s="479" t="s">
        <v>10</v>
      </c>
      <c r="H42" s="477" t="s">
        <v>8</v>
      </c>
      <c r="I42" s="478" t="s">
        <v>9</v>
      </c>
      <c r="J42" s="479" t="s">
        <v>10</v>
      </c>
      <c r="K42" s="477" t="s">
        <v>8</v>
      </c>
      <c r="L42" s="478" t="s">
        <v>9</v>
      </c>
      <c r="M42" s="479" t="s">
        <v>10</v>
      </c>
    </row>
    <row r="43" spans="1:13">
      <c r="A43" s="456" t="s">
        <v>74</v>
      </c>
      <c r="B43" s="248"/>
      <c r="C43" s="249"/>
      <c r="D43" s="250">
        <f t="shared" ref="D43:D44" si="25">B43+C43</f>
        <v>0</v>
      </c>
      <c r="E43" s="248">
        <v>0</v>
      </c>
      <c r="F43" s="249">
        <v>0</v>
      </c>
      <c r="G43" s="250">
        <f t="shared" ref="G43:G44" si="26">E43+F43</f>
        <v>0</v>
      </c>
      <c r="H43" s="248">
        <v>0</v>
      </c>
      <c r="I43" s="249">
        <v>0</v>
      </c>
      <c r="J43" s="250">
        <f t="shared" ref="J43:J44" si="27">H43+I43</f>
        <v>0</v>
      </c>
      <c r="K43" s="591"/>
      <c r="L43" s="592"/>
      <c r="M43" s="593"/>
    </row>
    <row r="44" spans="1:13">
      <c r="A44" s="584"/>
      <c r="B44" s="248"/>
      <c r="C44" s="249"/>
      <c r="D44" s="250">
        <f t="shared" si="25"/>
        <v>0</v>
      </c>
      <c r="E44" s="248">
        <v>0</v>
      </c>
      <c r="F44" s="249">
        <v>0</v>
      </c>
      <c r="G44" s="250">
        <f t="shared" si="26"/>
        <v>0</v>
      </c>
      <c r="H44" s="248">
        <v>0</v>
      </c>
      <c r="I44" s="249">
        <v>0</v>
      </c>
      <c r="J44" s="250">
        <f t="shared" si="27"/>
        <v>0</v>
      </c>
      <c r="K44" s="591"/>
      <c r="L44" s="592"/>
      <c r="M44" s="593"/>
    </row>
    <row r="45" spans="1:13" ht="13.5" thickBot="1">
      <c r="A45" s="490" t="s">
        <v>66</v>
      </c>
      <c r="B45" s="594">
        <f>SUM(B43:B44)</f>
        <v>0</v>
      </c>
      <c r="C45" s="595">
        <f>SUM(C43:C44)</f>
        <v>0</v>
      </c>
      <c r="D45" s="596">
        <v>0</v>
      </c>
      <c r="E45" s="594">
        <f t="shared" ref="E45:J45" si="28">SUM(E43:E44)</f>
        <v>0</v>
      </c>
      <c r="F45" s="595">
        <f t="shared" si="28"/>
        <v>0</v>
      </c>
      <c r="G45" s="596">
        <f t="shared" si="28"/>
        <v>0</v>
      </c>
      <c r="H45" s="594">
        <f t="shared" si="28"/>
        <v>0</v>
      </c>
      <c r="I45" s="595">
        <f t="shared" si="28"/>
        <v>0</v>
      </c>
      <c r="J45" s="596">
        <f t="shared" si="28"/>
        <v>0</v>
      </c>
      <c r="K45" s="597"/>
      <c r="L45" s="598"/>
      <c r="M45" s="599"/>
    </row>
    <row r="46" spans="1:13">
      <c r="A46" s="585"/>
      <c r="B46" s="600"/>
      <c r="C46" s="600"/>
      <c r="D46" s="600"/>
      <c r="E46" s="600"/>
      <c r="F46" s="600"/>
      <c r="G46" s="600"/>
      <c r="H46" s="600"/>
      <c r="I46" s="600"/>
      <c r="J46" s="600"/>
      <c r="K46" s="601"/>
      <c r="L46" s="601"/>
      <c r="M46" s="601"/>
    </row>
    <row r="47" spans="1:13">
      <c r="A47" t="s">
        <v>75</v>
      </c>
      <c r="B47" s="600"/>
      <c r="C47" s="600"/>
      <c r="D47" s="600"/>
      <c r="E47" s="600"/>
      <c r="F47" s="600"/>
      <c r="G47" s="600"/>
      <c r="H47" s="600"/>
      <c r="I47" s="600"/>
      <c r="J47" s="600"/>
      <c r="K47" s="601"/>
      <c r="L47" s="601"/>
      <c r="M47" s="601"/>
    </row>
    <row r="48" spans="1:13">
      <c r="A48"/>
      <c r="B48"/>
      <c r="C48"/>
      <c r="D48"/>
      <c r="E48"/>
      <c r="F48"/>
      <c r="G48"/>
      <c r="H48"/>
      <c r="I48"/>
      <c r="J48"/>
      <c r="K48"/>
      <c r="L48"/>
      <c r="M48"/>
    </row>
    <row r="49" spans="1:13" ht="15.75">
      <c r="A49" s="1184" t="s">
        <v>76</v>
      </c>
      <c r="B49" s="1184"/>
      <c r="C49" s="1184"/>
      <c r="D49" s="1184"/>
      <c r="E49" s="1184"/>
      <c r="F49" s="1184"/>
      <c r="G49" s="1184"/>
      <c r="H49" s="1184"/>
      <c r="I49" s="1184"/>
      <c r="J49" s="1184"/>
      <c r="K49" s="1184"/>
      <c r="L49" s="1184"/>
      <c r="M49" s="1184"/>
    </row>
    <row r="50" spans="1:13" ht="16.5" thickBot="1">
      <c r="A50" s="588"/>
      <c r="B50" s="588"/>
      <c r="C50" s="588"/>
      <c r="D50" s="588"/>
      <c r="E50" s="588"/>
      <c r="F50" s="588"/>
      <c r="G50" s="588"/>
      <c r="H50" s="588"/>
      <c r="I50" s="588"/>
      <c r="J50" s="588"/>
      <c r="K50" s="588"/>
      <c r="L50" s="588"/>
      <c r="M50" s="588"/>
    </row>
    <row r="51" spans="1:13">
      <c r="A51" s="589"/>
      <c r="B51" s="1206" t="s">
        <v>25</v>
      </c>
      <c r="C51" s="1207"/>
      <c r="D51" s="1208"/>
      <c r="E51" s="1206" t="s">
        <v>4</v>
      </c>
      <c r="F51" s="1207"/>
      <c r="G51" s="1208"/>
      <c r="H51" s="1206" t="s">
        <v>5</v>
      </c>
      <c r="I51" s="1207"/>
      <c r="J51" s="1208"/>
      <c r="K51" s="1209" t="s">
        <v>6</v>
      </c>
      <c r="L51" s="1207"/>
      <c r="M51" s="1208"/>
    </row>
    <row r="52" spans="1:13" ht="13.5" thickBot="1">
      <c r="B52" s="477" t="s">
        <v>8</v>
      </c>
      <c r="C52" s="478" t="s">
        <v>9</v>
      </c>
      <c r="D52" s="479" t="s">
        <v>10</v>
      </c>
      <c r="E52" s="477" t="s">
        <v>8</v>
      </c>
      <c r="F52" s="478" t="s">
        <v>9</v>
      </c>
      <c r="G52" s="479" t="s">
        <v>10</v>
      </c>
      <c r="H52" s="477" t="s">
        <v>8</v>
      </c>
      <c r="I52" s="478" t="s">
        <v>9</v>
      </c>
      <c r="J52" s="479" t="s">
        <v>10</v>
      </c>
      <c r="K52" s="477" t="s">
        <v>8</v>
      </c>
      <c r="L52" s="478" t="s">
        <v>9</v>
      </c>
      <c r="M52" s="479" t="s">
        <v>10</v>
      </c>
    </row>
    <row r="53" spans="1:13">
      <c r="A53" s="604" t="s">
        <v>77</v>
      </c>
      <c r="B53" s="242">
        <v>2503978</v>
      </c>
      <c r="C53" s="243">
        <v>1467786</v>
      </c>
      <c r="D53" s="244">
        <f>B53+C53</f>
        <v>3971764</v>
      </c>
      <c r="E53" s="242">
        <v>0</v>
      </c>
      <c r="F53" s="243">
        <v>0</v>
      </c>
      <c r="G53" s="244">
        <f t="shared" ref="G53:G54" si="29">E53+F53</f>
        <v>0</v>
      </c>
      <c r="H53" s="242">
        <v>0</v>
      </c>
      <c r="I53" s="243">
        <v>0</v>
      </c>
      <c r="J53" s="244">
        <f t="shared" ref="J53:J54" si="30">H53+I53</f>
        <v>0</v>
      </c>
      <c r="K53" s="134">
        <f>+H53/B53</f>
        <v>0</v>
      </c>
      <c r="L53" s="135">
        <f t="shared" ref="L53:M55" si="31">I53/C53</f>
        <v>0</v>
      </c>
      <c r="M53" s="136">
        <f t="shared" si="31"/>
        <v>0</v>
      </c>
    </row>
    <row r="54" spans="1:13">
      <c r="A54" s="584" t="s">
        <v>19</v>
      </c>
      <c r="B54" s="242">
        <v>689000</v>
      </c>
      <c r="C54" s="243">
        <v>611000</v>
      </c>
      <c r="D54" s="244">
        <f t="shared" ref="D54" si="32">B54+C54</f>
        <v>1300000</v>
      </c>
      <c r="E54" s="242">
        <v>0</v>
      </c>
      <c r="F54" s="243">
        <v>0</v>
      </c>
      <c r="G54" s="244">
        <f t="shared" si="29"/>
        <v>0</v>
      </c>
      <c r="H54" s="242">
        <v>689000</v>
      </c>
      <c r="I54" s="243">
        <v>611000</v>
      </c>
      <c r="J54" s="244">
        <f t="shared" si="30"/>
        <v>1300000</v>
      </c>
      <c r="K54" s="134">
        <f>+H54/B54</f>
        <v>1</v>
      </c>
      <c r="L54" s="135">
        <f t="shared" si="31"/>
        <v>1</v>
      </c>
      <c r="M54" s="136">
        <f t="shared" si="31"/>
        <v>1</v>
      </c>
    </row>
    <row r="55" spans="1:13" ht="13.5" thickBot="1">
      <c r="A55" s="490" t="s">
        <v>66</v>
      </c>
      <c r="B55" s="245">
        <f>SUM(B53:B54)</f>
        <v>3192978</v>
      </c>
      <c r="C55" s="246">
        <f>SUM(C53:C54)</f>
        <v>2078786</v>
      </c>
      <c r="D55" s="247">
        <f>SUM(D53:D54)</f>
        <v>5271764</v>
      </c>
      <c r="E55" s="245">
        <f t="shared" ref="E55:J55" si="33">SUM(E53:E54)</f>
        <v>0</v>
      </c>
      <c r="F55" s="246">
        <f t="shared" si="33"/>
        <v>0</v>
      </c>
      <c r="G55" s="247">
        <f t="shared" si="33"/>
        <v>0</v>
      </c>
      <c r="H55" s="245">
        <f t="shared" si="33"/>
        <v>689000</v>
      </c>
      <c r="I55" s="246">
        <f t="shared" si="33"/>
        <v>611000</v>
      </c>
      <c r="J55" s="247">
        <f t="shared" si="33"/>
        <v>1300000</v>
      </c>
      <c r="K55" s="138">
        <f>+H55/B55</f>
        <v>0.21578601543762593</v>
      </c>
      <c r="L55" s="139">
        <f t="shared" si="31"/>
        <v>0.2939215484422158</v>
      </c>
      <c r="M55" s="140">
        <f t="shared" si="31"/>
        <v>0.2465967748176891</v>
      </c>
    </row>
    <row r="56" spans="1:13">
      <c r="A56"/>
      <c r="B56"/>
      <c r="C56"/>
      <c r="D56"/>
      <c r="E56"/>
      <c r="F56"/>
      <c r="G56"/>
      <c r="H56"/>
      <c r="I56"/>
      <c r="J56"/>
      <c r="K56"/>
      <c r="L56"/>
      <c r="M56"/>
    </row>
    <row r="57" spans="1:13">
      <c r="A57" s="387" t="s">
        <v>78</v>
      </c>
      <c r="B57"/>
      <c r="C57"/>
      <c r="D57"/>
      <c r="E57"/>
      <c r="F57"/>
      <c r="G57"/>
      <c r="H57"/>
      <c r="I57"/>
      <c r="J57"/>
      <c r="K57"/>
      <c r="L57"/>
      <c r="M57"/>
    </row>
    <row r="58" spans="1:13">
      <c r="A58" s="815" t="s">
        <v>79</v>
      </c>
      <c r="B58"/>
      <c r="C58"/>
      <c r="D58"/>
      <c r="E58"/>
      <c r="F58"/>
      <c r="G58"/>
      <c r="H58"/>
      <c r="I58"/>
      <c r="J58"/>
      <c r="K58"/>
      <c r="L58"/>
      <c r="M58"/>
    </row>
    <row r="59" spans="1:13">
      <c r="A59" s="232"/>
      <c r="B59" s="232"/>
      <c r="C59" s="232"/>
      <c r="D59" s="232"/>
      <c r="E59" s="232"/>
      <c r="F59" s="232"/>
      <c r="G59" s="232"/>
      <c r="H59"/>
      <c r="I59"/>
      <c r="J59" s="149"/>
      <c r="K59"/>
      <c r="L59"/>
      <c r="M59"/>
    </row>
    <row r="60" spans="1:13">
      <c r="A60" s="1192" t="s">
        <v>22</v>
      </c>
      <c r="B60" s="1192"/>
      <c r="C60" s="1192"/>
      <c r="D60" s="1192"/>
      <c r="E60" s="1192"/>
      <c r="F60" s="1192"/>
      <c r="G60" s="1192"/>
      <c r="H60" s="1192"/>
      <c r="I60" s="1192"/>
      <c r="J60" s="1192"/>
      <c r="K60" s="1192"/>
    </row>
  </sheetData>
  <mergeCells count="31">
    <mergeCell ref="A18:M18"/>
    <mergeCell ref="A19:M19"/>
    <mergeCell ref="B20:D20"/>
    <mergeCell ref="E20:G20"/>
    <mergeCell ref="A1:M1"/>
    <mergeCell ref="A2:M2"/>
    <mergeCell ref="A4:M4"/>
    <mergeCell ref="B5:D5"/>
    <mergeCell ref="E5:G5"/>
    <mergeCell ref="H5:J5"/>
    <mergeCell ref="K5:M5"/>
    <mergeCell ref="A5:A6"/>
    <mergeCell ref="H20:J20"/>
    <mergeCell ref="K20:M20"/>
    <mergeCell ref="A3:M3"/>
    <mergeCell ref="A29:M29"/>
    <mergeCell ref="B31:D31"/>
    <mergeCell ref="E31:G31"/>
    <mergeCell ref="H31:J31"/>
    <mergeCell ref="K31:M31"/>
    <mergeCell ref="A39:M39"/>
    <mergeCell ref="B41:D41"/>
    <mergeCell ref="E41:G41"/>
    <mergeCell ref="H41:J41"/>
    <mergeCell ref="K41:M41"/>
    <mergeCell ref="A60:K60"/>
    <mergeCell ref="A49:M49"/>
    <mergeCell ref="B51:D51"/>
    <mergeCell ref="E51:G51"/>
    <mergeCell ref="H51:J51"/>
    <mergeCell ref="K51:M51"/>
  </mergeCells>
  <pageMargins left="0.7" right="0.7" top="0.75" bottom="0.75" header="0.3" footer="0.3"/>
  <pageSetup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pageSetUpPr fitToPage="1"/>
  </sheetPr>
  <dimension ref="A1:K20"/>
  <sheetViews>
    <sheetView tabSelected="1" zoomScale="90" zoomScaleNormal="90" workbookViewId="0">
      <selection sqref="A1:M1"/>
    </sheetView>
  </sheetViews>
  <sheetFormatPr defaultColWidth="8.5703125" defaultRowHeight="12.75"/>
  <cols>
    <col min="1" max="1" width="15.85546875" style="387" customWidth="1"/>
    <col min="2" max="2" width="16.140625" style="387" customWidth="1"/>
    <col min="3" max="4" width="16.7109375" style="387" customWidth="1"/>
    <col min="5" max="5" width="14.85546875" style="387" customWidth="1"/>
    <col min="6" max="6" width="16.42578125" style="387" customWidth="1"/>
    <col min="7" max="7" width="18.140625" style="400" customWidth="1"/>
    <col min="8" max="8" width="19.5703125" style="387" customWidth="1"/>
    <col min="9" max="9" width="12.140625" style="389" bestFit="1" customWidth="1"/>
    <col min="10" max="11" width="8.5703125" style="389"/>
    <col min="12" max="16384" width="8.5703125" style="387"/>
  </cols>
  <sheetData>
    <row r="1" spans="1:11" ht="15.75">
      <c r="A1" s="1367" t="s">
        <v>775</v>
      </c>
      <c r="B1" s="1367"/>
      <c r="C1" s="1367"/>
      <c r="D1" s="1367"/>
      <c r="E1" s="1367"/>
      <c r="F1" s="1367"/>
      <c r="G1" s="1367"/>
      <c r="H1" s="1367"/>
    </row>
    <row r="2" spans="1:11" ht="15.75">
      <c r="A2" s="1368" t="s">
        <v>1</v>
      </c>
      <c r="B2" s="1488"/>
      <c r="C2" s="1488"/>
      <c r="D2" s="1488"/>
      <c r="E2" s="1488"/>
      <c r="F2" s="1488"/>
      <c r="G2" s="1488"/>
      <c r="H2" s="1488"/>
    </row>
    <row r="3" spans="1:11" ht="16.5" thickBot="1">
      <c r="A3" s="1489" t="s">
        <v>2</v>
      </c>
      <c r="B3" s="1488"/>
      <c r="C3" s="1488"/>
      <c r="D3" s="1488"/>
      <c r="E3" s="1488"/>
      <c r="F3" s="1488"/>
      <c r="G3" s="1488"/>
      <c r="H3" s="1488"/>
    </row>
    <row r="4" spans="1:11" ht="38.25">
      <c r="A4" s="833" t="s">
        <v>382</v>
      </c>
      <c r="B4" s="834" t="s">
        <v>776</v>
      </c>
      <c r="C4" s="834" t="s">
        <v>664</v>
      </c>
      <c r="D4" s="834" t="s">
        <v>665</v>
      </c>
      <c r="E4" s="834" t="s">
        <v>666</v>
      </c>
      <c r="F4" s="834" t="s">
        <v>777</v>
      </c>
      <c r="G4" s="945" t="s">
        <v>668</v>
      </c>
      <c r="H4" s="835" t="s">
        <v>669</v>
      </c>
      <c r="I4" s="393"/>
      <c r="J4" s="393"/>
    </row>
    <row r="5" spans="1:11" s="389" customFormat="1">
      <c r="A5" s="946" t="s">
        <v>390</v>
      </c>
      <c r="B5" s="563">
        <v>39800</v>
      </c>
      <c r="C5" s="563">
        <v>1343</v>
      </c>
      <c r="D5" s="947">
        <v>3.4000000000000002E-2</v>
      </c>
      <c r="E5" s="948"/>
      <c r="F5" s="948"/>
      <c r="G5" s="947"/>
      <c r="H5" s="949"/>
      <c r="I5" s="394"/>
      <c r="J5" s="395"/>
    </row>
    <row r="6" spans="1:11">
      <c r="A6" s="946" t="s">
        <v>391</v>
      </c>
      <c r="B6" s="563">
        <v>39689</v>
      </c>
      <c r="C6" s="563">
        <v>1471</v>
      </c>
      <c r="D6" s="947">
        <f>C6/B6</f>
        <v>3.7063166116556225E-2</v>
      </c>
      <c r="E6" s="948"/>
      <c r="F6" s="948"/>
      <c r="G6" s="947"/>
      <c r="H6" s="949"/>
      <c r="I6" s="394"/>
      <c r="J6" s="395"/>
    </row>
    <row r="7" spans="1:11">
      <c r="A7" s="946" t="s">
        <v>392</v>
      </c>
      <c r="B7" s="563">
        <v>39907</v>
      </c>
      <c r="C7" s="563">
        <v>3669</v>
      </c>
      <c r="D7" s="947">
        <f>C7/B7</f>
        <v>9.1938757611446612E-2</v>
      </c>
      <c r="E7" s="948"/>
      <c r="F7" s="948"/>
      <c r="G7" s="947"/>
      <c r="H7" s="949"/>
      <c r="I7" s="396"/>
      <c r="J7" s="395"/>
    </row>
    <row r="8" spans="1:11">
      <c r="A8" s="946" t="s">
        <v>393</v>
      </c>
      <c r="B8" s="563"/>
      <c r="C8" s="563"/>
      <c r="D8" s="947"/>
      <c r="E8" s="948"/>
      <c r="F8" s="948"/>
      <c r="G8" s="947"/>
      <c r="H8" s="949"/>
      <c r="I8" s="396"/>
      <c r="J8" s="395"/>
    </row>
    <row r="9" spans="1:11">
      <c r="A9" s="946" t="s">
        <v>394</v>
      </c>
      <c r="B9" s="950"/>
      <c r="C9" s="950"/>
      <c r="D9" s="947"/>
      <c r="E9" s="948"/>
      <c r="F9" s="948"/>
      <c r="G9" s="947"/>
      <c r="H9" s="949"/>
      <c r="I9" s="396"/>
    </row>
    <row r="10" spans="1:11">
      <c r="A10" s="946" t="s">
        <v>395</v>
      </c>
      <c r="B10" s="563"/>
      <c r="C10" s="563"/>
      <c r="D10" s="947"/>
      <c r="E10" s="563"/>
      <c r="F10" s="563"/>
      <c r="G10" s="947"/>
      <c r="H10" s="949"/>
      <c r="I10" s="396"/>
    </row>
    <row r="11" spans="1:11">
      <c r="A11" s="946" t="s">
        <v>396</v>
      </c>
      <c r="B11" s="563"/>
      <c r="C11" s="563"/>
      <c r="D11" s="947"/>
      <c r="E11" s="563"/>
      <c r="F11" s="563"/>
      <c r="G11" s="947"/>
      <c r="H11" s="951"/>
      <c r="I11" s="396"/>
    </row>
    <row r="12" spans="1:11">
      <c r="A12" s="946" t="s">
        <v>397</v>
      </c>
      <c r="B12" s="563"/>
      <c r="C12" s="563"/>
      <c r="D12" s="947"/>
      <c r="E12" s="563"/>
      <c r="F12" s="563"/>
      <c r="G12" s="947"/>
      <c r="H12" s="951"/>
      <c r="I12" s="396"/>
      <c r="J12" s="397"/>
    </row>
    <row r="13" spans="1:11">
      <c r="A13" s="946" t="s">
        <v>398</v>
      </c>
      <c r="B13" s="563"/>
      <c r="C13" s="563"/>
      <c r="D13" s="947"/>
      <c r="E13" s="563"/>
      <c r="F13" s="563"/>
      <c r="G13" s="947"/>
      <c r="H13" s="951"/>
      <c r="I13" s="398"/>
      <c r="J13" s="397"/>
      <c r="K13" s="397"/>
    </row>
    <row r="14" spans="1:11">
      <c r="A14" s="946" t="s">
        <v>399</v>
      </c>
      <c r="B14" s="563"/>
      <c r="C14" s="563"/>
      <c r="D14" s="947"/>
      <c r="E14" s="563"/>
      <c r="F14" s="563"/>
      <c r="G14" s="947"/>
      <c r="H14" s="949"/>
      <c r="I14" s="399"/>
    </row>
    <row r="15" spans="1:11">
      <c r="A15" s="946" t="s">
        <v>400</v>
      </c>
      <c r="B15" s="563"/>
      <c r="C15" s="563"/>
      <c r="D15" s="947"/>
      <c r="E15" s="563"/>
      <c r="F15" s="563"/>
      <c r="G15" s="947"/>
      <c r="H15" s="949"/>
      <c r="I15" s="399"/>
    </row>
    <row r="16" spans="1:11" ht="13.5" thickBot="1">
      <c r="A16" s="952" t="s">
        <v>401</v>
      </c>
      <c r="B16" s="565"/>
      <c r="C16" s="565"/>
      <c r="D16" s="947"/>
      <c r="E16" s="565"/>
      <c r="F16" s="565"/>
      <c r="G16" s="947"/>
      <c r="H16" s="949"/>
      <c r="I16" s="399"/>
    </row>
    <row r="17" spans="1:9" ht="13.5" thickBot="1">
      <c r="A17" s="295" t="s">
        <v>402</v>
      </c>
      <c r="B17" s="296">
        <f>B7</f>
        <v>39907</v>
      </c>
      <c r="C17" s="296">
        <f>SUM(C5:C16)</f>
        <v>6483</v>
      </c>
      <c r="D17" s="297">
        <f>C17/B17</f>
        <v>0.16245270253339014</v>
      </c>
      <c r="E17" s="296">
        <f>SUM(E5:E16)</f>
        <v>0</v>
      </c>
      <c r="F17" s="296">
        <f>SUM(F5:F16)</f>
        <v>0</v>
      </c>
      <c r="G17" s="297">
        <f>IF(C17=0,0,E17/C17)</f>
        <v>0</v>
      </c>
      <c r="H17" s="964">
        <f>IF(B17=0,0,F17/B17)</f>
        <v>0</v>
      </c>
      <c r="I17" s="396"/>
    </row>
    <row r="18" spans="1:9" ht="15">
      <c r="A18" s="567"/>
      <c r="B18" s="567"/>
      <c r="C18" s="567"/>
      <c r="D18" s="567"/>
      <c r="E18" s="567"/>
      <c r="F18" s="567"/>
      <c r="G18" s="568"/>
      <c r="H18" s="567"/>
    </row>
    <row r="19" spans="1:9" ht="25.5" customHeight="1">
      <c r="A19" s="1429" t="s">
        <v>670</v>
      </c>
      <c r="B19" s="1430"/>
      <c r="C19" s="1430"/>
      <c r="D19" s="1430"/>
      <c r="E19" s="1430"/>
      <c r="F19" s="1430"/>
      <c r="G19" s="1430"/>
      <c r="H19" s="1430"/>
      <c r="I19" s="282"/>
    </row>
    <row r="20" spans="1:9">
      <c r="A20" s="1490" t="s">
        <v>778</v>
      </c>
      <c r="B20" s="1490"/>
      <c r="C20" s="1490"/>
      <c r="D20" s="1490"/>
      <c r="E20" s="1490"/>
      <c r="F20" s="1490"/>
      <c r="G20" s="1490"/>
      <c r="H20" s="1490"/>
    </row>
  </sheetData>
  <mergeCells count="5">
    <mergeCell ref="A20:H20"/>
    <mergeCell ref="A1:H1"/>
    <mergeCell ref="A2:H2"/>
    <mergeCell ref="A3:H3"/>
    <mergeCell ref="A19:H19"/>
  </mergeCells>
  <printOptions horizontalCentered="1" verticalCentered="1"/>
  <pageMargins left="0.25" right="0.25" top="0.5" bottom="0.5" header="0.5" footer="0.5"/>
  <pageSetup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dimension ref="A1:K35"/>
  <sheetViews>
    <sheetView tabSelected="1" zoomScale="90" zoomScaleNormal="90" workbookViewId="0">
      <selection sqref="A1:M1"/>
    </sheetView>
  </sheetViews>
  <sheetFormatPr defaultColWidth="9.42578125" defaultRowHeight="12.75"/>
  <cols>
    <col min="1" max="1" width="48.5703125" style="387" customWidth="1"/>
    <col min="2" max="6" width="9.5703125" style="387" customWidth="1"/>
    <col min="7" max="7" width="12.5703125" style="387" customWidth="1"/>
    <col min="8" max="16384" width="9.42578125" style="387"/>
  </cols>
  <sheetData>
    <row r="1" spans="1:7" ht="15.75">
      <c r="A1" s="1367" t="s">
        <v>779</v>
      </c>
      <c r="B1" s="1367"/>
      <c r="C1" s="1367"/>
      <c r="D1" s="1367"/>
      <c r="E1" s="1367"/>
      <c r="F1" s="1367"/>
      <c r="G1" s="1470"/>
    </row>
    <row r="2" spans="1:7" ht="15.75">
      <c r="A2" s="1368" t="s">
        <v>1</v>
      </c>
      <c r="B2" s="1484"/>
      <c r="C2" s="1484"/>
      <c r="D2" s="1484"/>
      <c r="E2" s="1484"/>
      <c r="F2" s="1484"/>
      <c r="G2" s="1470"/>
    </row>
    <row r="3" spans="1:7" ht="16.5" thickBot="1">
      <c r="A3" s="1395" t="s">
        <v>2</v>
      </c>
      <c r="B3" s="1492"/>
      <c r="C3" s="1492"/>
      <c r="D3" s="1492"/>
      <c r="E3" s="1492"/>
      <c r="F3" s="1492"/>
      <c r="G3" s="1493"/>
    </row>
    <row r="4" spans="1:7" ht="13.5" customHeight="1">
      <c r="A4" s="1365" t="s">
        <v>674</v>
      </c>
      <c r="B4" s="1495" t="s">
        <v>675</v>
      </c>
      <c r="C4" s="1382"/>
      <c r="D4" s="1382"/>
      <c r="E4" s="1476"/>
      <c r="F4" s="1495" t="s">
        <v>676</v>
      </c>
      <c r="G4" s="1496"/>
    </row>
    <row r="5" spans="1:7" ht="13.5" customHeight="1">
      <c r="A5" s="1494"/>
      <c r="B5" s="1499" t="s">
        <v>677</v>
      </c>
      <c r="C5" s="1500"/>
      <c r="D5" s="1500"/>
      <c r="E5" s="1501"/>
      <c r="F5" s="1497"/>
      <c r="G5" s="1498"/>
    </row>
    <row r="6" spans="1:7" ht="24.75" customHeight="1" thickBot="1">
      <c r="A6" s="1366"/>
      <c r="B6" s="761" t="s">
        <v>678</v>
      </c>
      <c r="C6" s="761" t="s">
        <v>679</v>
      </c>
      <c r="D6" s="761" t="s">
        <v>680</v>
      </c>
      <c r="E6" s="761" t="s">
        <v>489</v>
      </c>
      <c r="F6" s="959" t="s">
        <v>681</v>
      </c>
      <c r="G6" s="762" t="s">
        <v>682</v>
      </c>
    </row>
    <row r="7" spans="1:7">
      <c r="A7" s="954" t="s">
        <v>683</v>
      </c>
      <c r="B7" s="955"/>
      <c r="C7" s="956" t="s">
        <v>684</v>
      </c>
      <c r="D7" s="957"/>
      <c r="E7" s="956" t="s">
        <v>685</v>
      </c>
      <c r="F7" s="958">
        <v>0</v>
      </c>
      <c r="G7" s="960">
        <v>0</v>
      </c>
    </row>
    <row r="8" spans="1:7">
      <c r="A8" s="569" t="s">
        <v>686</v>
      </c>
      <c r="B8" s="570"/>
      <c r="C8" s="570" t="s">
        <v>684</v>
      </c>
      <c r="D8" s="571"/>
      <c r="E8" s="570"/>
      <c r="F8" s="953">
        <v>0</v>
      </c>
      <c r="G8" s="961">
        <v>0</v>
      </c>
    </row>
    <row r="9" spans="1:7">
      <c r="A9" s="572" t="s">
        <v>687</v>
      </c>
      <c r="B9" s="573"/>
      <c r="C9" s="573" t="s">
        <v>684</v>
      </c>
      <c r="D9" s="574"/>
      <c r="E9" s="573"/>
      <c r="F9" s="953">
        <v>0</v>
      </c>
      <c r="G9" s="961">
        <v>0</v>
      </c>
    </row>
    <row r="10" spans="1:7">
      <c r="A10" s="572" t="s">
        <v>688</v>
      </c>
      <c r="B10" s="573"/>
      <c r="C10" s="573" t="s">
        <v>684</v>
      </c>
      <c r="D10" s="574"/>
      <c r="E10" s="573"/>
      <c r="F10" s="953">
        <v>0</v>
      </c>
      <c r="G10" s="961">
        <v>0</v>
      </c>
    </row>
    <row r="11" spans="1:7">
      <c r="A11" s="572" t="s">
        <v>689</v>
      </c>
      <c r="B11" s="573"/>
      <c r="C11" s="573" t="s">
        <v>684</v>
      </c>
      <c r="D11" s="574"/>
      <c r="E11" s="573" t="s">
        <v>685</v>
      </c>
      <c r="F11" s="953">
        <v>0</v>
      </c>
      <c r="G11" s="961">
        <v>0</v>
      </c>
    </row>
    <row r="12" spans="1:7">
      <c r="A12" s="572" t="s">
        <v>690</v>
      </c>
      <c r="B12" s="573"/>
      <c r="C12" s="573" t="s">
        <v>684</v>
      </c>
      <c r="D12" s="574"/>
      <c r="E12" s="573"/>
      <c r="F12" s="953">
        <v>0</v>
      </c>
      <c r="G12" s="961">
        <v>1</v>
      </c>
    </row>
    <row r="13" spans="1:7">
      <c r="A13" s="572" t="s">
        <v>691</v>
      </c>
      <c r="B13" s="573"/>
      <c r="C13" s="573" t="s">
        <v>684</v>
      </c>
      <c r="D13" s="574"/>
      <c r="E13" s="573"/>
      <c r="F13" s="953">
        <v>0</v>
      </c>
      <c r="G13" s="961">
        <v>0</v>
      </c>
    </row>
    <row r="14" spans="1:7">
      <c r="A14" s="572" t="s">
        <v>692</v>
      </c>
      <c r="B14" s="573"/>
      <c r="C14" s="573" t="s">
        <v>684</v>
      </c>
      <c r="D14" s="574"/>
      <c r="E14" s="573" t="s">
        <v>685</v>
      </c>
      <c r="F14" s="953">
        <v>0</v>
      </c>
      <c r="G14" s="961">
        <v>0</v>
      </c>
    </row>
    <row r="15" spans="1:7">
      <c r="A15" s="572" t="s">
        <v>693</v>
      </c>
      <c r="B15" s="575"/>
      <c r="C15" s="576" t="s">
        <v>684</v>
      </c>
      <c r="D15" s="577"/>
      <c r="E15" s="576" t="s">
        <v>685</v>
      </c>
      <c r="F15" s="953">
        <v>0</v>
      </c>
      <c r="G15" s="961">
        <v>0</v>
      </c>
    </row>
    <row r="16" spans="1:7">
      <c r="A16" s="572" t="s">
        <v>694</v>
      </c>
      <c r="B16" s="575"/>
      <c r="C16" s="576" t="s">
        <v>684</v>
      </c>
      <c r="D16" s="577"/>
      <c r="E16" s="576" t="s">
        <v>685</v>
      </c>
      <c r="F16" s="953">
        <v>0</v>
      </c>
      <c r="G16" s="961">
        <v>0</v>
      </c>
    </row>
    <row r="17" spans="1:7">
      <c r="A17" s="572" t="s">
        <v>695</v>
      </c>
      <c r="B17" s="575"/>
      <c r="C17" s="576" t="s">
        <v>684</v>
      </c>
      <c r="D17" s="577"/>
      <c r="E17" s="576"/>
      <c r="F17" s="953">
        <v>0</v>
      </c>
      <c r="G17" s="961">
        <v>0</v>
      </c>
    </row>
    <row r="18" spans="1:7">
      <c r="A18" s="572" t="s">
        <v>696</v>
      </c>
      <c r="B18" s="575"/>
      <c r="C18" s="576" t="s">
        <v>684</v>
      </c>
      <c r="D18" s="577"/>
      <c r="E18" s="576"/>
      <c r="F18" s="953">
        <v>0</v>
      </c>
      <c r="G18" s="961">
        <v>0</v>
      </c>
    </row>
    <row r="19" spans="1:7">
      <c r="A19" s="572" t="s">
        <v>697</v>
      </c>
      <c r="B19" s="578"/>
      <c r="C19" s="573" t="s">
        <v>684</v>
      </c>
      <c r="D19" s="574"/>
      <c r="E19" s="573"/>
      <c r="F19" s="953">
        <v>0</v>
      </c>
      <c r="G19" s="961">
        <v>0</v>
      </c>
    </row>
    <row r="20" spans="1:7">
      <c r="A20" s="572" t="s">
        <v>698</v>
      </c>
      <c r="B20" s="573"/>
      <c r="C20" s="573" t="s">
        <v>684</v>
      </c>
      <c r="D20" s="574"/>
      <c r="E20" s="573"/>
      <c r="F20" s="953">
        <v>0</v>
      </c>
      <c r="G20" s="961">
        <v>0</v>
      </c>
    </row>
    <row r="21" spans="1:7">
      <c r="A21" s="579" t="s">
        <v>699</v>
      </c>
      <c r="B21" s="573"/>
      <c r="C21" s="573" t="s">
        <v>684</v>
      </c>
      <c r="D21" s="574"/>
      <c r="E21" s="573"/>
      <c r="F21" s="953">
        <v>0</v>
      </c>
      <c r="G21" s="961">
        <v>0</v>
      </c>
    </row>
    <row r="22" spans="1:7">
      <c r="A22" s="579" t="s">
        <v>700</v>
      </c>
      <c r="B22" s="573"/>
      <c r="C22" s="573" t="s">
        <v>684</v>
      </c>
      <c r="D22" s="574"/>
      <c r="E22" s="573" t="s">
        <v>685</v>
      </c>
      <c r="F22" s="953">
        <v>0</v>
      </c>
      <c r="G22" s="961">
        <v>0</v>
      </c>
    </row>
    <row r="23" spans="1:7">
      <c r="A23" s="579" t="s">
        <v>701</v>
      </c>
      <c r="B23" s="573"/>
      <c r="C23" s="573" t="s">
        <v>684</v>
      </c>
      <c r="D23" s="574"/>
      <c r="E23" s="573" t="s">
        <v>685</v>
      </c>
      <c r="F23" s="953">
        <v>0</v>
      </c>
      <c r="G23" s="961">
        <v>0</v>
      </c>
    </row>
    <row r="24" spans="1:7">
      <c r="A24" s="572" t="s">
        <v>702</v>
      </c>
      <c r="B24" s="573"/>
      <c r="C24" s="573" t="s">
        <v>684</v>
      </c>
      <c r="D24" s="574"/>
      <c r="E24" s="573"/>
      <c r="F24" s="953">
        <v>0</v>
      </c>
      <c r="G24" s="961">
        <v>0</v>
      </c>
    </row>
    <row r="25" spans="1:7">
      <c r="A25" s="572" t="s">
        <v>703</v>
      </c>
      <c r="B25" s="573"/>
      <c r="C25" s="573" t="s">
        <v>684</v>
      </c>
      <c r="D25" s="574"/>
      <c r="E25" s="573"/>
      <c r="F25" s="953">
        <v>0</v>
      </c>
      <c r="G25" s="961">
        <v>0</v>
      </c>
    </row>
    <row r="26" spans="1:7">
      <c r="A26" s="572" t="s">
        <v>704</v>
      </c>
      <c r="B26" s="573"/>
      <c r="C26" s="573" t="s">
        <v>684</v>
      </c>
      <c r="D26" s="574"/>
      <c r="E26" s="573"/>
      <c r="F26" s="953">
        <v>0</v>
      </c>
      <c r="G26" s="961">
        <v>0</v>
      </c>
    </row>
    <row r="27" spans="1:7">
      <c r="A27" s="572" t="s">
        <v>705</v>
      </c>
      <c r="B27" s="573"/>
      <c r="C27" s="573" t="s">
        <v>684</v>
      </c>
      <c r="D27" s="574"/>
      <c r="E27" s="573" t="s">
        <v>685</v>
      </c>
      <c r="F27" s="953">
        <v>0</v>
      </c>
      <c r="G27" s="961">
        <v>0</v>
      </c>
    </row>
    <row r="28" spans="1:7">
      <c r="A28" s="572" t="s">
        <v>706</v>
      </c>
      <c r="B28" s="573"/>
      <c r="C28" s="573" t="s">
        <v>684</v>
      </c>
      <c r="D28" s="574"/>
      <c r="E28" s="573"/>
      <c r="F28" s="953">
        <v>0</v>
      </c>
      <c r="G28" s="961">
        <v>0</v>
      </c>
    </row>
    <row r="29" spans="1:7">
      <c r="A29" s="572" t="s">
        <v>707</v>
      </c>
      <c r="B29" s="573"/>
      <c r="C29" s="573" t="s">
        <v>684</v>
      </c>
      <c r="D29" s="574"/>
      <c r="E29" s="573"/>
      <c r="F29" s="953">
        <v>0</v>
      </c>
      <c r="G29" s="961">
        <v>0</v>
      </c>
    </row>
    <row r="30" spans="1:7">
      <c r="A30" s="572" t="s">
        <v>708</v>
      </c>
      <c r="B30" s="573"/>
      <c r="C30" s="573" t="s">
        <v>684</v>
      </c>
      <c r="D30" s="574"/>
      <c r="E30" s="573"/>
      <c r="F30" s="953">
        <v>0</v>
      </c>
      <c r="G30" s="961">
        <v>0</v>
      </c>
    </row>
    <row r="31" spans="1:7">
      <c r="A31" s="828" t="s">
        <v>709</v>
      </c>
      <c r="B31" s="962"/>
      <c r="C31" s="963"/>
      <c r="D31" s="963"/>
      <c r="E31" s="963"/>
      <c r="F31" s="831">
        <v>0</v>
      </c>
      <c r="G31" s="832">
        <v>1</v>
      </c>
    </row>
    <row r="32" spans="1:7" ht="28.5" customHeight="1">
      <c r="A32" s="332"/>
      <c r="B32" s="580"/>
      <c r="C32" s="580"/>
      <c r="D32" s="580"/>
      <c r="E32" s="580"/>
      <c r="F32" s="581"/>
      <c r="G32" s="581"/>
    </row>
    <row r="33" spans="1:11" ht="26.25" customHeight="1">
      <c r="A33" s="1491" t="s">
        <v>710</v>
      </c>
      <c r="B33" s="1491"/>
      <c r="C33" s="1491"/>
      <c r="D33" s="1491"/>
      <c r="E33" s="1491"/>
      <c r="F33" s="1491"/>
      <c r="G33" s="1491"/>
    </row>
    <row r="34" spans="1:11" ht="15.95" customHeight="1">
      <c r="A34" s="582"/>
      <c r="B34" s="582"/>
      <c r="C34" s="582"/>
      <c r="D34" s="582"/>
      <c r="E34" s="582"/>
      <c r="F34" s="582"/>
      <c r="G34" s="582"/>
    </row>
    <row r="35" spans="1:11" ht="29.45" customHeight="1">
      <c r="A35" s="1490" t="s">
        <v>166</v>
      </c>
      <c r="B35" s="1490"/>
      <c r="C35" s="1490"/>
      <c r="D35" s="1490"/>
      <c r="E35" s="1490"/>
      <c r="F35" s="1490"/>
      <c r="G35" s="1490"/>
      <c r="H35" s="583"/>
      <c r="I35" s="583"/>
      <c r="J35" s="583"/>
      <c r="K35" s="583"/>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pageSetUpPr fitToPage="1"/>
  </sheetPr>
  <dimension ref="A1:H101"/>
  <sheetViews>
    <sheetView tabSelected="1" topLeftCell="A13" zoomScale="115" zoomScaleNormal="115" workbookViewId="0">
      <selection sqref="A1:M1"/>
    </sheetView>
  </sheetViews>
  <sheetFormatPr defaultColWidth="9.42578125" defaultRowHeight="12.75"/>
  <cols>
    <col min="1" max="1" width="51.42578125" bestFit="1" customWidth="1"/>
    <col min="2" max="2" width="6.5703125" style="4" customWidth="1"/>
    <col min="3" max="3" width="9.85546875" customWidth="1"/>
    <col min="4" max="4" width="13.42578125" customWidth="1"/>
    <col min="5" max="5" width="9.85546875" customWidth="1"/>
    <col min="6" max="6" width="10.5703125" customWidth="1"/>
    <col min="7" max="7" width="15" bestFit="1" customWidth="1"/>
    <col min="8" max="8" width="12" customWidth="1"/>
  </cols>
  <sheetData>
    <row r="1" spans="1:8" ht="15.75">
      <c r="A1" s="1219" t="s">
        <v>80</v>
      </c>
      <c r="B1" s="1219"/>
      <c r="C1" s="1219"/>
      <c r="D1" s="1219"/>
      <c r="E1" s="1219"/>
      <c r="F1" s="1219"/>
      <c r="G1" s="1219"/>
      <c r="H1" s="1219"/>
    </row>
    <row r="2" spans="1:8" ht="15.75" customHeight="1">
      <c r="A2" s="1184" t="s">
        <v>1</v>
      </c>
      <c r="B2" s="1184"/>
      <c r="C2" s="1184"/>
      <c r="D2" s="1184"/>
      <c r="E2" s="1184"/>
      <c r="F2" s="1184"/>
      <c r="G2" s="1184"/>
      <c r="H2" s="1184"/>
    </row>
    <row r="3" spans="1:8" ht="15.75" customHeight="1">
      <c r="A3" s="1186" t="s">
        <v>2</v>
      </c>
      <c r="B3" s="1186"/>
      <c r="C3" s="1186"/>
      <c r="D3" s="1186"/>
      <c r="E3" s="1186"/>
      <c r="F3" s="1186"/>
      <c r="G3" s="1186"/>
      <c r="H3" s="1186"/>
    </row>
    <row r="4" spans="1:8" ht="15.75" customHeight="1" thickBot="1">
      <c r="A4" s="58"/>
      <c r="B4" s="1000"/>
      <c r="C4" s="59"/>
      <c r="D4" s="59"/>
      <c r="E4" s="59"/>
      <c r="F4" s="59"/>
      <c r="G4" s="59"/>
      <c r="H4" s="59"/>
    </row>
    <row r="5" spans="1:8" ht="15.75" customHeight="1" thickBot="1">
      <c r="A5" s="61"/>
      <c r="B5" s="1220" t="s">
        <v>81</v>
      </c>
      <c r="C5" s="1220"/>
      <c r="D5" s="1220"/>
      <c r="E5" s="1220"/>
      <c r="F5" s="1220"/>
      <c r="G5" s="1220"/>
      <c r="H5" s="1221"/>
    </row>
    <row r="6" spans="1:8" ht="12.75" customHeight="1" thickBot="1">
      <c r="A6" s="226"/>
      <c r="B6" s="1001"/>
      <c r="C6" s="1222" t="s">
        <v>82</v>
      </c>
      <c r="D6" s="1222"/>
      <c r="E6" s="1222"/>
      <c r="F6" s="1222"/>
      <c r="G6" s="1222"/>
      <c r="H6" s="1222"/>
    </row>
    <row r="7" spans="1:8" ht="25.5">
      <c r="A7" s="62" t="s">
        <v>83</v>
      </c>
      <c r="B7" s="63" t="s">
        <v>84</v>
      </c>
      <c r="C7" s="437" t="s">
        <v>85</v>
      </c>
      <c r="D7" s="437" t="s">
        <v>86</v>
      </c>
      <c r="E7" s="437" t="s">
        <v>87</v>
      </c>
      <c r="F7" s="437" t="s">
        <v>88</v>
      </c>
      <c r="G7" s="438" t="s">
        <v>89</v>
      </c>
      <c r="H7" s="437" t="s">
        <v>90</v>
      </c>
    </row>
    <row r="8" spans="1:8" ht="12.75" customHeight="1">
      <c r="A8" s="64" t="s">
        <v>24</v>
      </c>
      <c r="B8" s="1002"/>
      <c r="C8" s="161"/>
      <c r="D8" s="161"/>
      <c r="E8" s="161"/>
      <c r="F8" s="161"/>
      <c r="G8" s="161"/>
      <c r="H8" s="161"/>
    </row>
    <row r="9" spans="1:8">
      <c r="A9" s="648" t="s">
        <v>91</v>
      </c>
      <c r="B9" s="1003" t="s">
        <v>92</v>
      </c>
      <c r="C9" s="162">
        <v>464</v>
      </c>
      <c r="D9" s="162">
        <v>3512</v>
      </c>
      <c r="E9" s="162">
        <v>1</v>
      </c>
      <c r="F9" s="162">
        <v>8547</v>
      </c>
      <c r="G9" s="162">
        <v>454146</v>
      </c>
      <c r="H9" s="171">
        <v>1.7000000000000001E-2</v>
      </c>
    </row>
    <row r="10" spans="1:8">
      <c r="A10" s="648" t="s">
        <v>93</v>
      </c>
      <c r="B10" s="1003" t="s">
        <v>92</v>
      </c>
      <c r="C10" s="162">
        <v>934</v>
      </c>
      <c r="D10" s="162">
        <v>522980</v>
      </c>
      <c r="E10" s="162">
        <v>73</v>
      </c>
      <c r="F10" s="162" t="s">
        <v>94</v>
      </c>
      <c r="G10" s="162">
        <v>811654</v>
      </c>
      <c r="H10" s="171">
        <v>3.1E-2</v>
      </c>
    </row>
    <row r="11" spans="1:8" ht="12.75" customHeight="1">
      <c r="A11" s="648" t="s">
        <v>95</v>
      </c>
      <c r="B11" s="1003" t="s">
        <v>92</v>
      </c>
      <c r="C11" s="162"/>
      <c r="D11" s="162"/>
      <c r="E11" s="162"/>
      <c r="F11" s="162"/>
      <c r="G11" s="162"/>
      <c r="H11" s="171"/>
    </row>
    <row r="12" spans="1:8" ht="12.75" customHeight="1">
      <c r="A12" s="648" t="s">
        <v>96</v>
      </c>
      <c r="B12" s="1003" t="s">
        <v>92</v>
      </c>
      <c r="C12" s="162"/>
      <c r="D12" s="162"/>
      <c r="E12" s="162"/>
      <c r="F12" s="162"/>
      <c r="G12" s="162"/>
      <c r="H12" s="171"/>
    </row>
    <row r="13" spans="1:8" ht="12.75" customHeight="1">
      <c r="A13" s="648" t="s">
        <v>97</v>
      </c>
      <c r="B13" s="1003" t="s">
        <v>92</v>
      </c>
      <c r="C13" s="162"/>
      <c r="D13" s="162"/>
      <c r="E13" s="162"/>
      <c r="F13" s="162"/>
      <c r="G13" s="162"/>
      <c r="H13" s="171"/>
    </row>
    <row r="14" spans="1:8">
      <c r="A14" s="65" t="s">
        <v>27</v>
      </c>
      <c r="B14" s="161"/>
      <c r="C14" s="70"/>
      <c r="D14" s="70"/>
      <c r="E14" s="70"/>
      <c r="F14" s="70"/>
      <c r="G14" s="70"/>
      <c r="H14" s="70"/>
    </row>
    <row r="15" spans="1:8">
      <c r="A15" s="648" t="s">
        <v>98</v>
      </c>
      <c r="B15" s="1004" t="s">
        <v>92</v>
      </c>
      <c r="C15" s="162"/>
      <c r="D15" s="162"/>
      <c r="E15" s="162"/>
      <c r="F15" s="162"/>
      <c r="G15" s="162"/>
      <c r="H15" s="171"/>
    </row>
    <row r="16" spans="1:8">
      <c r="A16" s="648" t="s">
        <v>99</v>
      </c>
      <c r="B16" s="1004" t="s">
        <v>100</v>
      </c>
      <c r="C16" s="162">
        <v>13462</v>
      </c>
      <c r="D16" s="162">
        <v>85737</v>
      </c>
      <c r="E16" s="162">
        <v>12</v>
      </c>
      <c r="F16" s="162">
        <v>67664</v>
      </c>
      <c r="G16" s="162">
        <v>1986100</v>
      </c>
      <c r="H16" s="171">
        <v>7.4999999999999997E-2</v>
      </c>
    </row>
    <row r="17" spans="1:8">
      <c r="A17" s="648" t="s">
        <v>101</v>
      </c>
      <c r="B17" s="1004" t="s">
        <v>100</v>
      </c>
      <c r="C17" s="162">
        <v>1760</v>
      </c>
      <c r="D17" s="162">
        <v>6561</v>
      </c>
      <c r="E17" s="162">
        <v>1</v>
      </c>
      <c r="F17" s="162">
        <v>7015</v>
      </c>
      <c r="G17" s="162">
        <v>9179</v>
      </c>
      <c r="H17" s="171">
        <v>0</v>
      </c>
    </row>
    <row r="18" spans="1:8">
      <c r="A18" s="648" t="s">
        <v>102</v>
      </c>
      <c r="B18" s="1004" t="s">
        <v>100</v>
      </c>
      <c r="C18" s="162">
        <v>344</v>
      </c>
      <c r="D18" s="162" t="s">
        <v>94</v>
      </c>
      <c r="E18" s="162" t="s">
        <v>94</v>
      </c>
      <c r="F18" s="162">
        <v>2537</v>
      </c>
      <c r="G18" s="162">
        <v>141030</v>
      </c>
      <c r="H18" s="171">
        <v>5.0000000000000001E-3</v>
      </c>
    </row>
    <row r="19" spans="1:8">
      <c r="A19" s="648" t="s">
        <v>103</v>
      </c>
      <c r="B19" s="1004" t="s">
        <v>100</v>
      </c>
      <c r="C19" s="162"/>
      <c r="D19" s="162"/>
      <c r="E19" s="162"/>
      <c r="F19" s="162"/>
      <c r="G19" s="162"/>
      <c r="H19" s="171"/>
    </row>
    <row r="20" spans="1:8">
      <c r="A20" s="648" t="s">
        <v>104</v>
      </c>
      <c r="B20" s="1004" t="s">
        <v>92</v>
      </c>
      <c r="C20" s="162">
        <v>2</v>
      </c>
      <c r="D20" s="162">
        <v>3212</v>
      </c>
      <c r="E20" s="162">
        <v>0</v>
      </c>
      <c r="F20" s="162" t="s">
        <v>94</v>
      </c>
      <c r="G20" s="162">
        <v>16626</v>
      </c>
      <c r="H20" s="171">
        <v>1E-3</v>
      </c>
    </row>
    <row r="21" spans="1:8">
      <c r="A21" s="648" t="s">
        <v>105</v>
      </c>
      <c r="B21" s="1004" t="s">
        <v>92</v>
      </c>
      <c r="C21" s="162">
        <v>36</v>
      </c>
      <c r="D21" s="162">
        <v>2</v>
      </c>
      <c r="E21" s="162" t="s">
        <v>94</v>
      </c>
      <c r="F21" s="162">
        <v>68</v>
      </c>
      <c r="G21" s="162">
        <v>3500</v>
      </c>
      <c r="H21" s="171">
        <v>0</v>
      </c>
    </row>
    <row r="22" spans="1:8">
      <c r="A22" s="648" t="s">
        <v>106</v>
      </c>
      <c r="B22" s="1004" t="s">
        <v>92</v>
      </c>
      <c r="C22" s="162"/>
      <c r="D22" s="162"/>
      <c r="E22" s="162"/>
      <c r="F22" s="162"/>
      <c r="G22" s="162"/>
      <c r="H22" s="171"/>
    </row>
    <row r="23" spans="1:8">
      <c r="A23" s="648" t="s">
        <v>107</v>
      </c>
      <c r="B23" s="1004"/>
      <c r="C23" s="162"/>
      <c r="D23" s="162"/>
      <c r="E23" s="162"/>
      <c r="F23" s="162"/>
      <c r="G23" s="162"/>
      <c r="H23" s="171"/>
    </row>
    <row r="24" spans="1:8">
      <c r="A24" s="65" t="s">
        <v>28</v>
      </c>
      <c r="B24" s="161"/>
      <c r="C24" s="70"/>
      <c r="D24" s="70"/>
      <c r="E24" s="70"/>
      <c r="F24" s="70"/>
      <c r="G24" s="70"/>
      <c r="H24" s="70"/>
    </row>
    <row r="25" spans="1:8">
      <c r="A25" s="648" t="s">
        <v>108</v>
      </c>
      <c r="B25" s="1004" t="s">
        <v>100</v>
      </c>
      <c r="C25" s="162">
        <v>11107</v>
      </c>
      <c r="D25" s="162">
        <v>20838</v>
      </c>
      <c r="E25" s="162">
        <v>4</v>
      </c>
      <c r="F25" s="162">
        <v>12117</v>
      </c>
      <c r="G25" s="162">
        <v>6290534</v>
      </c>
      <c r="H25" s="171">
        <v>0.23699999999999999</v>
      </c>
    </row>
    <row r="26" spans="1:8">
      <c r="A26" s="648" t="s">
        <v>109</v>
      </c>
      <c r="B26" s="1004" t="s">
        <v>100</v>
      </c>
      <c r="C26" s="162"/>
      <c r="D26" s="162"/>
      <c r="E26" s="162"/>
      <c r="F26" s="162"/>
      <c r="G26" s="162"/>
      <c r="H26" s="171"/>
    </row>
    <row r="27" spans="1:8">
      <c r="A27" s="648" t="s">
        <v>110</v>
      </c>
      <c r="B27" s="1004" t="s">
        <v>100</v>
      </c>
      <c r="C27" s="162"/>
      <c r="D27" s="162"/>
      <c r="E27" s="162"/>
      <c r="F27" s="162"/>
      <c r="G27" s="162"/>
      <c r="H27" s="171"/>
    </row>
    <row r="28" spans="1:8" s="3" customFormat="1">
      <c r="A28" s="648" t="s">
        <v>111</v>
      </c>
      <c r="B28" s="1004" t="s">
        <v>100</v>
      </c>
      <c r="C28" s="162">
        <v>450</v>
      </c>
      <c r="D28" s="162">
        <v>4150</v>
      </c>
      <c r="E28" s="162">
        <v>1</v>
      </c>
      <c r="F28" s="162">
        <v>20027</v>
      </c>
      <c r="G28" s="162">
        <v>846321</v>
      </c>
      <c r="H28" s="171">
        <v>3.2000000000000001E-2</v>
      </c>
    </row>
    <row r="29" spans="1:8" s="3" customFormat="1">
      <c r="A29" s="648" t="s">
        <v>112</v>
      </c>
      <c r="B29" s="1004" t="s">
        <v>100</v>
      </c>
      <c r="C29" s="162"/>
      <c r="D29" s="162"/>
      <c r="E29" s="162"/>
      <c r="F29" s="162"/>
      <c r="G29" s="162"/>
      <c r="H29" s="171"/>
    </row>
    <row r="30" spans="1:8" s="3" customFormat="1">
      <c r="A30" s="995"/>
      <c r="B30" s="1005"/>
      <c r="C30" s="162"/>
      <c r="D30" s="162"/>
      <c r="E30" s="162"/>
      <c r="F30" s="162"/>
      <c r="G30" s="162"/>
      <c r="H30" s="171"/>
    </row>
    <row r="31" spans="1:8">
      <c r="A31" s="65" t="s">
        <v>29</v>
      </c>
      <c r="B31" s="161"/>
      <c r="C31" s="70"/>
      <c r="D31" s="70"/>
      <c r="E31" s="70"/>
      <c r="F31" s="70"/>
      <c r="G31" s="70"/>
      <c r="H31" s="70"/>
    </row>
    <row r="32" spans="1:8">
      <c r="A32" s="648" t="s">
        <v>113</v>
      </c>
      <c r="B32" s="1004" t="s">
        <v>92</v>
      </c>
      <c r="C32" s="162"/>
      <c r="D32" s="162"/>
      <c r="E32" s="162"/>
      <c r="F32" s="162"/>
      <c r="G32" s="162"/>
      <c r="H32" s="171"/>
    </row>
    <row r="33" spans="1:8">
      <c r="A33" s="648" t="s">
        <v>114</v>
      </c>
      <c r="B33" s="1004" t="s">
        <v>92</v>
      </c>
      <c r="C33" s="162">
        <v>459</v>
      </c>
      <c r="D33" s="162" t="s">
        <v>94</v>
      </c>
      <c r="E33" s="162" t="s">
        <v>94</v>
      </c>
      <c r="F33" s="162">
        <v>-11199</v>
      </c>
      <c r="G33" s="162">
        <v>1716020</v>
      </c>
      <c r="H33" s="171">
        <v>6.5000000000000002E-2</v>
      </c>
    </row>
    <row r="34" spans="1:8">
      <c r="A34" s="648" t="s">
        <v>115</v>
      </c>
      <c r="B34" s="1004" t="s">
        <v>92</v>
      </c>
      <c r="C34" s="162">
        <v>190</v>
      </c>
      <c r="D34" s="162">
        <v>-36197</v>
      </c>
      <c r="E34" s="162">
        <v>-7</v>
      </c>
      <c r="F34" s="162" t="s">
        <v>94</v>
      </c>
      <c r="G34" s="162">
        <v>178074</v>
      </c>
      <c r="H34" s="171">
        <v>7.0000000000000001E-3</v>
      </c>
    </row>
    <row r="35" spans="1:8">
      <c r="A35" s="648" t="s">
        <v>116</v>
      </c>
      <c r="B35" s="1004" t="s">
        <v>92</v>
      </c>
      <c r="C35" s="162">
        <v>1</v>
      </c>
      <c r="D35" s="162">
        <v>286</v>
      </c>
      <c r="E35" s="162">
        <v>0</v>
      </c>
      <c r="F35" s="162" t="s">
        <v>94</v>
      </c>
      <c r="G35" s="162">
        <v>3583</v>
      </c>
      <c r="H35" s="171">
        <v>0</v>
      </c>
    </row>
    <row r="36" spans="1:8">
      <c r="A36" s="648" t="s">
        <v>117</v>
      </c>
      <c r="B36" s="1004" t="s">
        <v>92</v>
      </c>
      <c r="C36" s="162"/>
      <c r="D36" s="162"/>
      <c r="E36" s="162"/>
      <c r="F36" s="162"/>
      <c r="G36" s="162"/>
      <c r="H36" s="171"/>
    </row>
    <row r="37" spans="1:8">
      <c r="A37" s="648" t="s">
        <v>118</v>
      </c>
      <c r="B37" s="1004" t="s">
        <v>92</v>
      </c>
      <c r="C37" s="162">
        <v>178</v>
      </c>
      <c r="D37" s="162">
        <v>66952</v>
      </c>
      <c r="E37" s="162">
        <v>11</v>
      </c>
      <c r="F37" s="162" t="s">
        <v>94</v>
      </c>
      <c r="G37" s="162">
        <v>189119</v>
      </c>
      <c r="H37" s="171">
        <v>7.0000000000000001E-3</v>
      </c>
    </row>
    <row r="38" spans="1:8">
      <c r="A38" s="648" t="s">
        <v>119</v>
      </c>
      <c r="B38" s="1004" t="s">
        <v>92</v>
      </c>
      <c r="C38" s="162"/>
      <c r="D38" s="162"/>
      <c r="E38" s="162"/>
      <c r="F38" s="162"/>
      <c r="G38" s="162"/>
      <c r="H38" s="171"/>
    </row>
    <row r="39" spans="1:8">
      <c r="A39" s="648" t="s">
        <v>120</v>
      </c>
      <c r="B39" s="1004" t="s">
        <v>100</v>
      </c>
      <c r="C39" s="162">
        <v>431</v>
      </c>
      <c r="D39" s="162">
        <v>-731</v>
      </c>
      <c r="E39" s="162">
        <v>0</v>
      </c>
      <c r="F39" s="162">
        <v>2727</v>
      </c>
      <c r="G39" s="162">
        <v>211279</v>
      </c>
      <c r="H39" s="171">
        <v>8.0000000000000002E-3</v>
      </c>
    </row>
    <row r="40" spans="1:8">
      <c r="A40" s="648" t="s">
        <v>121</v>
      </c>
      <c r="B40" s="1004" t="s">
        <v>100</v>
      </c>
      <c r="C40" s="162"/>
      <c r="D40" s="162"/>
      <c r="E40" s="162"/>
      <c r="F40" s="162"/>
      <c r="G40" s="162"/>
      <c r="H40" s="171"/>
    </row>
    <row r="41" spans="1:8">
      <c r="A41" s="648" t="s">
        <v>122</v>
      </c>
      <c r="B41" s="1004" t="s">
        <v>100</v>
      </c>
      <c r="C41" s="162">
        <v>5296</v>
      </c>
      <c r="D41" s="162">
        <v>827394</v>
      </c>
      <c r="E41" s="162">
        <v>598</v>
      </c>
      <c r="F41" s="162">
        <v>58415</v>
      </c>
      <c r="G41" s="162">
        <v>5179587</v>
      </c>
      <c r="H41" s="171">
        <v>0.19500000000000001</v>
      </c>
    </row>
    <row r="42" spans="1:8">
      <c r="A42" s="648" t="s">
        <v>123</v>
      </c>
      <c r="B42" s="1004" t="s">
        <v>100</v>
      </c>
      <c r="C42" s="162"/>
      <c r="D42" s="162"/>
      <c r="E42" s="162"/>
      <c r="F42" s="162"/>
      <c r="G42" s="162"/>
      <c r="H42" s="171"/>
    </row>
    <row r="43" spans="1:8">
      <c r="A43" s="648" t="s">
        <v>124</v>
      </c>
      <c r="B43" s="1004" t="s">
        <v>100</v>
      </c>
      <c r="C43" s="162">
        <v>24</v>
      </c>
      <c r="D43" s="162">
        <v>-2224</v>
      </c>
      <c r="E43" s="162">
        <v>0</v>
      </c>
      <c r="F43" s="162" t="s">
        <v>94</v>
      </c>
      <c r="G43" s="162">
        <v>6692</v>
      </c>
      <c r="H43" s="171">
        <v>0</v>
      </c>
    </row>
    <row r="44" spans="1:8">
      <c r="A44" s="648" t="s">
        <v>125</v>
      </c>
      <c r="B44" s="1004" t="s">
        <v>100</v>
      </c>
      <c r="C44" s="162">
        <v>3393</v>
      </c>
      <c r="D44" s="162">
        <v>713088</v>
      </c>
      <c r="E44" s="162">
        <v>128</v>
      </c>
      <c r="F44" s="162">
        <v>95233</v>
      </c>
      <c r="G44" s="162">
        <v>965032</v>
      </c>
      <c r="H44" s="171">
        <v>3.5999999999999997E-2</v>
      </c>
    </row>
    <row r="45" spans="1:8">
      <c r="A45" s="648" t="s">
        <v>126</v>
      </c>
      <c r="B45" s="1006" t="s">
        <v>92</v>
      </c>
      <c r="C45" s="162"/>
      <c r="D45" s="162"/>
      <c r="E45" s="162"/>
      <c r="F45" s="162"/>
      <c r="G45" s="162"/>
      <c r="H45" s="171"/>
    </row>
    <row r="46" spans="1:8">
      <c r="A46" s="648" t="s">
        <v>127</v>
      </c>
      <c r="B46" s="1004"/>
      <c r="C46" s="162"/>
      <c r="D46" s="162"/>
      <c r="E46" s="162"/>
      <c r="F46" s="162"/>
      <c r="G46" s="162"/>
      <c r="H46" s="171"/>
    </row>
    <row r="47" spans="1:8">
      <c r="A47" s="648" t="s">
        <v>128</v>
      </c>
      <c r="B47" s="1004"/>
      <c r="C47" s="162"/>
      <c r="D47" s="162"/>
      <c r="E47" s="162"/>
      <c r="F47" s="162"/>
      <c r="G47" s="162"/>
      <c r="H47" s="171"/>
    </row>
    <row r="48" spans="1:8">
      <c r="A48" s="648"/>
      <c r="B48" s="1004"/>
      <c r="C48" s="162"/>
      <c r="D48" s="162"/>
      <c r="E48" s="162"/>
      <c r="F48" s="162"/>
      <c r="G48" s="162"/>
      <c r="H48" s="171"/>
    </row>
    <row r="49" spans="1:8">
      <c r="A49" s="65" t="s">
        <v>30</v>
      </c>
      <c r="B49" s="161"/>
      <c r="C49" s="70"/>
      <c r="D49" s="70"/>
      <c r="E49" s="70"/>
      <c r="F49" s="70"/>
      <c r="G49" s="70"/>
      <c r="H49" s="70"/>
    </row>
    <row r="50" spans="1:8">
      <c r="A50" s="648" t="s">
        <v>129</v>
      </c>
      <c r="B50" s="1004" t="s">
        <v>100</v>
      </c>
      <c r="C50" s="162"/>
      <c r="D50" s="162"/>
      <c r="E50" s="162"/>
      <c r="F50" s="162"/>
      <c r="G50" s="162"/>
      <c r="H50" s="171"/>
    </row>
    <row r="51" spans="1:8">
      <c r="A51" s="648" t="s">
        <v>130</v>
      </c>
      <c r="B51" s="1004" t="s">
        <v>100</v>
      </c>
      <c r="C51" s="162">
        <v>26</v>
      </c>
      <c r="D51" s="162" t="s">
        <v>94</v>
      </c>
      <c r="E51" s="162" t="s">
        <v>94</v>
      </c>
      <c r="F51" s="162" t="s">
        <v>94</v>
      </c>
      <c r="G51" s="162">
        <v>10023</v>
      </c>
      <c r="H51" s="171">
        <v>0</v>
      </c>
    </row>
    <row r="52" spans="1:8">
      <c r="A52" s="648" t="s">
        <v>131</v>
      </c>
      <c r="B52" s="1004" t="s">
        <v>100</v>
      </c>
      <c r="C52" s="162"/>
      <c r="D52" s="162"/>
      <c r="E52" s="162"/>
      <c r="F52" s="162"/>
      <c r="G52" s="162"/>
      <c r="H52" s="171"/>
    </row>
    <row r="53" spans="1:8">
      <c r="A53" s="65" t="s">
        <v>132</v>
      </c>
      <c r="B53" s="161"/>
      <c r="C53" s="70"/>
      <c r="D53" s="70"/>
      <c r="E53" s="70"/>
      <c r="F53" s="70"/>
      <c r="G53" s="70"/>
      <c r="H53" s="70"/>
    </row>
    <row r="54" spans="1:8">
      <c r="A54" s="648" t="s">
        <v>133</v>
      </c>
      <c r="B54" s="1003" t="s">
        <v>92</v>
      </c>
      <c r="C54" s="162">
        <v>9890</v>
      </c>
      <c r="D54" s="162">
        <v>675990</v>
      </c>
      <c r="E54" s="162">
        <v>81</v>
      </c>
      <c r="F54" s="162">
        <v>-15234</v>
      </c>
      <c r="G54" s="162">
        <v>812618</v>
      </c>
      <c r="H54" s="171">
        <v>3.1E-2</v>
      </c>
    </row>
    <row r="55" spans="1:8">
      <c r="A55" s="648" t="s">
        <v>134</v>
      </c>
      <c r="B55" s="1003" t="s">
        <v>92</v>
      </c>
      <c r="C55" s="162">
        <v>13213</v>
      </c>
      <c r="D55" s="162">
        <v>67954</v>
      </c>
      <c r="E55" s="162" t="s">
        <v>94</v>
      </c>
      <c r="F55" s="162" t="s">
        <v>94</v>
      </c>
      <c r="G55" s="162">
        <v>517184</v>
      </c>
      <c r="H55" s="171">
        <v>1.9E-2</v>
      </c>
    </row>
    <row r="56" spans="1:8">
      <c r="A56" s="648" t="s">
        <v>135</v>
      </c>
      <c r="B56" s="1003" t="s">
        <v>92</v>
      </c>
      <c r="C56" s="162">
        <v>557</v>
      </c>
      <c r="D56" s="162">
        <v>39257</v>
      </c>
      <c r="E56" s="162">
        <v>5</v>
      </c>
      <c r="F56" s="162">
        <v>-899</v>
      </c>
      <c r="G56" s="162">
        <v>29975</v>
      </c>
      <c r="H56" s="171">
        <v>1E-3</v>
      </c>
    </row>
    <row r="57" spans="1:8">
      <c r="A57" s="648" t="s">
        <v>136</v>
      </c>
      <c r="B57" s="1003" t="s">
        <v>92</v>
      </c>
      <c r="C57" s="162">
        <v>3</v>
      </c>
      <c r="D57" s="162">
        <v>80</v>
      </c>
      <c r="E57" s="162">
        <v>0</v>
      </c>
      <c r="F57" s="162" t="s">
        <v>94</v>
      </c>
      <c r="G57" s="162">
        <v>202</v>
      </c>
      <c r="H57" s="171">
        <v>0</v>
      </c>
    </row>
    <row r="58" spans="1:8">
      <c r="A58" s="648" t="s">
        <v>137</v>
      </c>
      <c r="B58" s="1003" t="s">
        <v>92</v>
      </c>
      <c r="C58" s="162"/>
      <c r="D58" s="162"/>
      <c r="E58" s="162"/>
      <c r="F58" s="162"/>
      <c r="G58" s="162"/>
      <c r="H58" s="171"/>
    </row>
    <row r="59" spans="1:8">
      <c r="A59" s="648" t="s">
        <v>138</v>
      </c>
      <c r="B59" s="1003" t="s">
        <v>92</v>
      </c>
      <c r="C59" s="162">
        <v>14296</v>
      </c>
      <c r="D59" s="162">
        <v>162403</v>
      </c>
      <c r="E59" s="162">
        <v>3</v>
      </c>
      <c r="F59" s="162">
        <v>-3688</v>
      </c>
      <c r="G59" s="162">
        <v>128749</v>
      </c>
      <c r="H59" s="171">
        <v>5.0000000000000001E-3</v>
      </c>
    </row>
    <row r="60" spans="1:8">
      <c r="A60" s="648" t="s">
        <v>139</v>
      </c>
      <c r="B60" s="1003" t="s">
        <v>92</v>
      </c>
      <c r="C60" s="162">
        <v>57223</v>
      </c>
      <c r="D60" s="162">
        <v>549512</v>
      </c>
      <c r="E60" s="162">
        <v>11</v>
      </c>
      <c r="F60" s="162">
        <v>-12475</v>
      </c>
      <c r="G60" s="162">
        <v>487112</v>
      </c>
      <c r="H60" s="171">
        <v>1.7999999999999999E-2</v>
      </c>
    </row>
    <row r="61" spans="1:8">
      <c r="A61" s="65" t="s">
        <v>32</v>
      </c>
      <c r="B61" s="161"/>
      <c r="C61" s="70"/>
      <c r="D61" s="70"/>
      <c r="E61" s="70"/>
      <c r="F61" s="70"/>
      <c r="G61" s="70"/>
      <c r="H61" s="70"/>
    </row>
    <row r="62" spans="1:8">
      <c r="A62" s="648" t="s">
        <v>140</v>
      </c>
      <c r="B62" s="1003" t="s">
        <v>92</v>
      </c>
      <c r="C62" s="162"/>
      <c r="D62" s="162"/>
      <c r="E62" s="162"/>
      <c r="F62" s="162"/>
      <c r="G62" s="162"/>
      <c r="H62" s="171"/>
    </row>
    <row r="63" spans="1:8">
      <c r="A63" s="648" t="s">
        <v>141</v>
      </c>
      <c r="B63" s="1003" t="s">
        <v>92</v>
      </c>
      <c r="C63" s="162">
        <v>5</v>
      </c>
      <c r="D63" s="162" t="s">
        <v>94</v>
      </c>
      <c r="E63" s="162" t="s">
        <v>94</v>
      </c>
      <c r="F63" s="162" t="s">
        <v>94</v>
      </c>
      <c r="G63" s="162">
        <v>596</v>
      </c>
      <c r="H63" s="171">
        <v>0</v>
      </c>
    </row>
    <row r="64" spans="1:8">
      <c r="A64" s="648" t="s">
        <v>142</v>
      </c>
      <c r="B64" s="1004" t="s">
        <v>92</v>
      </c>
      <c r="C64" s="162">
        <v>10435</v>
      </c>
      <c r="D64" s="162">
        <v>1794788</v>
      </c>
      <c r="E64" s="162">
        <v>34</v>
      </c>
      <c r="F64" s="162" t="s">
        <v>94</v>
      </c>
      <c r="G64" s="162">
        <v>823555</v>
      </c>
      <c r="H64" s="171">
        <v>3.1E-2</v>
      </c>
    </row>
    <row r="65" spans="1:8">
      <c r="A65" s="648" t="s">
        <v>143</v>
      </c>
      <c r="B65" s="1004" t="s">
        <v>100</v>
      </c>
      <c r="C65" s="162"/>
      <c r="D65" s="162"/>
      <c r="E65" s="162"/>
      <c r="F65" s="162"/>
      <c r="G65" s="162"/>
      <c r="H65" s="171"/>
    </row>
    <row r="66" spans="1:8">
      <c r="A66" s="648" t="s">
        <v>144</v>
      </c>
      <c r="B66" s="1004" t="s">
        <v>92</v>
      </c>
      <c r="C66" s="162"/>
      <c r="D66" s="162"/>
      <c r="E66" s="162"/>
      <c r="F66" s="162"/>
      <c r="G66" s="162"/>
      <c r="H66" s="171"/>
    </row>
    <row r="67" spans="1:8">
      <c r="A67" s="648" t="s">
        <v>145</v>
      </c>
      <c r="B67" s="1004" t="s">
        <v>100</v>
      </c>
      <c r="C67" s="162"/>
      <c r="D67" s="162"/>
      <c r="E67" s="162"/>
      <c r="F67" s="162"/>
      <c r="G67" s="162"/>
      <c r="H67" s="171"/>
    </row>
    <row r="68" spans="1:8">
      <c r="A68" s="648" t="s">
        <v>146</v>
      </c>
      <c r="B68" s="1004" t="s">
        <v>92</v>
      </c>
      <c r="C68" s="162"/>
      <c r="D68" s="162"/>
      <c r="E68" s="162"/>
      <c r="F68" s="162"/>
      <c r="G68" s="162"/>
      <c r="H68" s="171"/>
    </row>
    <row r="69" spans="1:8">
      <c r="A69" s="648"/>
      <c r="B69" s="1004"/>
      <c r="C69" s="162"/>
      <c r="D69" s="162"/>
      <c r="E69" s="162"/>
      <c r="F69" s="162"/>
      <c r="G69" s="162"/>
      <c r="H69" s="171"/>
    </row>
    <row r="70" spans="1:8">
      <c r="A70" s="65" t="s">
        <v>147</v>
      </c>
      <c r="B70" s="161"/>
      <c r="C70" s="70"/>
      <c r="D70" s="70"/>
      <c r="E70" s="70"/>
      <c r="F70" s="70"/>
      <c r="G70" s="70"/>
      <c r="H70" s="70"/>
    </row>
    <row r="71" spans="1:8">
      <c r="A71" s="69"/>
      <c r="B71" s="1003"/>
      <c r="C71" s="162"/>
      <c r="D71" s="173"/>
      <c r="E71" s="173"/>
      <c r="F71" s="173"/>
      <c r="G71" s="173"/>
      <c r="H71" s="171"/>
    </row>
    <row r="72" spans="1:8">
      <c r="A72" s="65" t="s">
        <v>33</v>
      </c>
      <c r="B72" s="161"/>
      <c r="C72" s="70"/>
      <c r="D72" s="70"/>
      <c r="E72" s="70"/>
      <c r="F72" s="70"/>
      <c r="G72" s="70"/>
      <c r="H72" s="70"/>
    </row>
    <row r="73" spans="1:8">
      <c r="A73" s="69" t="s">
        <v>148</v>
      </c>
      <c r="B73" s="1003" t="s">
        <v>100</v>
      </c>
      <c r="C73" s="162">
        <v>18436</v>
      </c>
      <c r="D73" s="172"/>
      <c r="E73" s="172"/>
      <c r="F73" s="172"/>
      <c r="G73" s="165">
        <v>3472134</v>
      </c>
      <c r="H73" s="171">
        <v>0.13100000000000001</v>
      </c>
    </row>
    <row r="74" spans="1:8">
      <c r="A74" s="69" t="s">
        <v>149</v>
      </c>
      <c r="B74" s="1003" t="s">
        <v>100</v>
      </c>
      <c r="C74" s="162">
        <v>18436</v>
      </c>
      <c r="D74" s="172"/>
      <c r="E74" s="172"/>
      <c r="F74" s="172"/>
      <c r="G74" s="165">
        <v>1261941</v>
      </c>
      <c r="H74" s="171">
        <v>4.8000000000000001E-2</v>
      </c>
    </row>
    <row r="75" spans="1:8">
      <c r="A75" s="70"/>
      <c r="B75" s="161"/>
      <c r="C75" s="70"/>
      <c r="D75" s="70"/>
      <c r="E75" s="172"/>
      <c r="F75" s="70"/>
      <c r="G75" s="70"/>
      <c r="H75" s="70"/>
    </row>
    <row r="76" spans="1:8">
      <c r="A76" s="66" t="s">
        <v>150</v>
      </c>
      <c r="B76" s="1003"/>
      <c r="C76" s="69"/>
      <c r="D76" s="173">
        <v>5505542</v>
      </c>
      <c r="E76" s="173">
        <v>957</v>
      </c>
      <c r="F76" s="173">
        <v>230854</v>
      </c>
      <c r="G76" s="165">
        <v>26552565.16</v>
      </c>
      <c r="H76" s="70"/>
    </row>
    <row r="77" spans="1:8">
      <c r="A77" s="67"/>
      <c r="B77" s="1002"/>
      <c r="C77" s="67"/>
      <c r="D77" s="173"/>
      <c r="E77" s="173"/>
      <c r="F77" s="173"/>
      <c r="G77" s="166"/>
      <c r="H77" s="229"/>
    </row>
    <row r="78" spans="1:8" ht="13.5" thickBot="1">
      <c r="A78" s="167" t="s">
        <v>151</v>
      </c>
      <c r="B78" s="1007"/>
      <c r="C78" s="162">
        <v>14221</v>
      </c>
      <c r="D78" s="163"/>
      <c r="E78" s="163"/>
      <c r="F78" s="163"/>
      <c r="G78" s="163"/>
      <c r="H78" s="230"/>
    </row>
    <row r="79" spans="1:8">
      <c r="A79" s="227"/>
      <c r="B79" s="1008"/>
      <c r="C79" s="436"/>
      <c r="D79" s="1217"/>
      <c r="E79" s="1217"/>
      <c r="F79" s="1217"/>
      <c r="G79" s="1218"/>
      <c r="H79" s="1218"/>
    </row>
    <row r="80" spans="1:8">
      <c r="A80" s="168" t="s">
        <v>152</v>
      </c>
      <c r="B80" s="161" t="s">
        <v>153</v>
      </c>
      <c r="C80" s="70"/>
      <c r="D80" s="160"/>
      <c r="E80" s="76"/>
      <c r="F80" s="76"/>
      <c r="G80" s="76"/>
      <c r="H80" s="76"/>
    </row>
    <row r="81" spans="1:8">
      <c r="A81" s="169" t="s">
        <v>154</v>
      </c>
      <c r="B81" s="1003" t="s">
        <v>100</v>
      </c>
      <c r="C81" s="997">
        <v>14393</v>
      </c>
      <c r="D81" s="68"/>
      <c r="E81" s="68"/>
      <c r="F81" s="68"/>
      <c r="G81" s="68"/>
      <c r="H81" s="71"/>
    </row>
    <row r="82" spans="1:8">
      <c r="A82" s="996" t="s">
        <v>155</v>
      </c>
      <c r="B82" s="1003" t="s">
        <v>100</v>
      </c>
      <c r="C82" s="997">
        <v>2558</v>
      </c>
      <c r="D82" s="68"/>
      <c r="E82" s="68"/>
      <c r="F82" s="68"/>
      <c r="G82" s="231"/>
      <c r="H82" s="71"/>
    </row>
    <row r="83" spans="1:8">
      <c r="A83" s="169" t="s">
        <v>156</v>
      </c>
      <c r="B83" s="1003" t="s">
        <v>100</v>
      </c>
      <c r="C83" s="997">
        <v>1485</v>
      </c>
      <c r="D83" s="68"/>
      <c r="E83" s="68"/>
      <c r="F83" s="68"/>
      <c r="G83" s="68"/>
      <c r="H83" s="71"/>
    </row>
    <row r="84" spans="1:8">
      <c r="A84" s="170" t="s">
        <v>157</v>
      </c>
      <c r="B84" s="1003" t="s">
        <v>100</v>
      </c>
      <c r="C84" s="997">
        <v>18436</v>
      </c>
      <c r="D84" s="68"/>
      <c r="E84" s="68"/>
      <c r="F84" s="68"/>
      <c r="G84" s="68"/>
      <c r="H84" s="71"/>
    </row>
    <row r="85" spans="1:8">
      <c r="A85" s="170" t="s">
        <v>158</v>
      </c>
      <c r="B85" s="1003" t="s">
        <v>100</v>
      </c>
      <c r="C85" s="997">
        <v>59340</v>
      </c>
      <c r="D85" s="68"/>
      <c r="E85" s="54"/>
      <c r="F85" s="68"/>
      <c r="G85" s="68"/>
      <c r="H85" s="55"/>
    </row>
    <row r="86" spans="1:8">
      <c r="A86" s="170" t="s">
        <v>159</v>
      </c>
      <c r="B86" s="1003" t="s">
        <v>160</v>
      </c>
      <c r="C86" s="998">
        <v>0.31069999999999998</v>
      </c>
      <c r="D86" s="68"/>
      <c r="E86" s="54"/>
      <c r="F86" s="68"/>
      <c r="G86" s="68"/>
      <c r="H86" s="55"/>
    </row>
    <row r="87" spans="1:8" ht="13.5" thickBot="1">
      <c r="A87" s="167" t="s">
        <v>161</v>
      </c>
      <c r="B87" s="1007" t="s">
        <v>100</v>
      </c>
      <c r="C87" s="999">
        <v>597</v>
      </c>
      <c r="D87" s="72"/>
      <c r="E87" s="56"/>
      <c r="F87" s="72"/>
      <c r="G87" s="72"/>
      <c r="H87" s="57"/>
    </row>
    <row r="88" spans="1:8" ht="18" customHeight="1">
      <c r="A88" s="1215"/>
      <c r="B88" s="1215"/>
      <c r="C88" s="1215"/>
      <c r="D88" s="1215"/>
      <c r="E88" s="1215"/>
      <c r="F88" s="1215"/>
      <c r="G88" s="1215"/>
      <c r="H88" s="1215"/>
    </row>
    <row r="89" spans="1:8">
      <c r="A89" t="s">
        <v>162</v>
      </c>
      <c r="C89" s="366"/>
      <c r="D89" s="366"/>
      <c r="E89" s="366"/>
      <c r="F89" s="366"/>
      <c r="G89" s="366"/>
      <c r="H89" s="366"/>
    </row>
    <row r="90" spans="1:8">
      <c r="A90" t="s">
        <v>163</v>
      </c>
    </row>
    <row r="93" spans="1:8" ht="12.75" customHeight="1">
      <c r="A93" s="1216" t="s">
        <v>164</v>
      </c>
      <c r="B93" s="1216"/>
      <c r="C93" s="1216"/>
      <c r="D93" s="1216"/>
      <c r="E93" s="1216"/>
      <c r="F93" s="1216"/>
      <c r="G93" s="1216"/>
      <c r="H93" s="1216"/>
    </row>
    <row r="94" spans="1:8" ht="12.75" customHeight="1">
      <c r="A94" s="1215" t="s">
        <v>165</v>
      </c>
      <c r="B94" s="1215"/>
      <c r="C94" s="1215"/>
      <c r="D94" s="1215"/>
      <c r="E94" s="1215"/>
      <c r="F94" s="1215"/>
      <c r="G94" s="1215"/>
    </row>
    <row r="95" spans="1:8" ht="12.75" customHeight="1">
      <c r="A95" s="366" t="s">
        <v>166</v>
      </c>
    </row>
    <row r="98" ht="27" customHeight="1"/>
    <row r="101" ht="12.75" customHeight="1"/>
  </sheetData>
  <mergeCells count="10">
    <mergeCell ref="A1:H1"/>
    <mergeCell ref="A2:H2"/>
    <mergeCell ref="A3:H3"/>
    <mergeCell ref="B5:H5"/>
    <mergeCell ref="C6:H6"/>
    <mergeCell ref="A88:H88"/>
    <mergeCell ref="A93:H93"/>
    <mergeCell ref="A94:G94"/>
    <mergeCell ref="D79:F79"/>
    <mergeCell ref="G79:H79"/>
  </mergeCells>
  <printOptions horizontalCentered="1" verticalCentered="1" gridLines="1"/>
  <pageMargins left="0.25" right="0.25" top="0.5" bottom="0.5" header="0.5" footer="0.5"/>
  <pageSetup paperSize="3" scale="1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pageSetUpPr fitToPage="1"/>
  </sheetPr>
  <dimension ref="A1:H100"/>
  <sheetViews>
    <sheetView tabSelected="1" zoomScale="115" zoomScaleNormal="115" workbookViewId="0">
      <selection sqref="A1:M1"/>
    </sheetView>
  </sheetViews>
  <sheetFormatPr defaultColWidth="9.42578125" defaultRowHeight="12.75"/>
  <cols>
    <col min="1" max="1" width="54" customWidth="1"/>
    <col min="2" max="2" width="6.5703125" customWidth="1"/>
    <col min="3" max="3" width="9.85546875" customWidth="1"/>
    <col min="4" max="4" width="13.42578125" customWidth="1"/>
    <col min="5" max="5" width="9.85546875" customWidth="1"/>
    <col min="6" max="6" width="10.5703125" customWidth="1"/>
    <col min="7" max="7" width="15" bestFit="1" customWidth="1"/>
    <col min="8" max="8" width="15.85546875" customWidth="1"/>
  </cols>
  <sheetData>
    <row r="1" spans="1:8" ht="15.75">
      <c r="A1" s="1219" t="s">
        <v>167</v>
      </c>
      <c r="B1" s="1219"/>
      <c r="C1" s="1219"/>
      <c r="D1" s="1219"/>
      <c r="E1" s="1219"/>
      <c r="F1" s="1219"/>
      <c r="G1" s="1219"/>
      <c r="H1" s="1219"/>
    </row>
    <row r="2" spans="1:8" ht="15.75" customHeight="1">
      <c r="A2" s="1184" t="s">
        <v>1</v>
      </c>
      <c r="B2" s="1184"/>
      <c r="C2" s="1184"/>
      <c r="D2" s="1184"/>
      <c r="E2" s="1184"/>
      <c r="F2" s="1184"/>
      <c r="G2" s="1184"/>
      <c r="H2" s="1184"/>
    </row>
    <row r="3" spans="1:8" ht="15.75" customHeight="1">
      <c r="A3" s="1186" t="s">
        <v>2</v>
      </c>
      <c r="B3" s="1186"/>
      <c r="C3" s="1186"/>
      <c r="D3" s="1186"/>
      <c r="E3" s="1186"/>
      <c r="F3" s="1186"/>
      <c r="G3" s="1186"/>
      <c r="H3" s="1186"/>
    </row>
    <row r="4" spans="1:8" ht="15.75" customHeight="1" thickBot="1">
      <c r="A4" s="58"/>
      <c r="B4" s="58"/>
      <c r="C4" s="59"/>
      <c r="D4" s="59"/>
      <c r="E4" s="59"/>
      <c r="F4" s="59"/>
      <c r="G4" s="59"/>
      <c r="H4" s="59"/>
    </row>
    <row r="5" spans="1:8" ht="15.75" customHeight="1" thickBot="1">
      <c r="A5" s="61"/>
      <c r="B5" s="1220" t="s">
        <v>168</v>
      </c>
      <c r="C5" s="1220"/>
      <c r="D5" s="1220"/>
      <c r="E5" s="1220"/>
      <c r="F5" s="1220"/>
      <c r="G5" s="1220"/>
      <c r="H5" s="1220"/>
    </row>
    <row r="6" spans="1:8" ht="12.75" customHeight="1" thickBot="1">
      <c r="A6" s="226"/>
      <c r="B6" s="226"/>
      <c r="C6" s="1222" t="s">
        <v>82</v>
      </c>
      <c r="D6" s="1222"/>
      <c r="E6" s="1222"/>
      <c r="F6" s="1222"/>
      <c r="G6" s="1222"/>
      <c r="H6" s="1222"/>
    </row>
    <row r="7" spans="1:8" ht="25.5">
      <c r="A7" s="62" t="s">
        <v>169</v>
      </c>
      <c r="B7" s="63" t="s">
        <v>84</v>
      </c>
      <c r="C7" s="437" t="s">
        <v>85</v>
      </c>
      <c r="D7" s="437" t="s">
        <v>170</v>
      </c>
      <c r="E7" s="437" t="s">
        <v>171</v>
      </c>
      <c r="F7" s="437" t="s">
        <v>172</v>
      </c>
      <c r="G7" s="438" t="s">
        <v>89</v>
      </c>
      <c r="H7" s="437" t="s">
        <v>90</v>
      </c>
    </row>
    <row r="8" spans="1:8" ht="12.75" customHeight="1">
      <c r="A8" s="1021" t="s">
        <v>24</v>
      </c>
      <c r="B8" s="67"/>
      <c r="C8" s="161"/>
      <c r="D8" s="161"/>
      <c r="E8" s="161"/>
      <c r="F8" s="161"/>
      <c r="G8" s="161"/>
      <c r="H8" s="161"/>
    </row>
    <row r="9" spans="1:8">
      <c r="A9" s="648" t="s">
        <v>91</v>
      </c>
      <c r="B9" s="648" t="s">
        <v>92</v>
      </c>
      <c r="C9" s="162"/>
      <c r="D9" s="162"/>
      <c r="E9" s="162"/>
      <c r="F9" s="162"/>
      <c r="G9" s="162"/>
      <c r="H9" s="171"/>
    </row>
    <row r="10" spans="1:8">
      <c r="A10" s="648" t="s">
        <v>93</v>
      </c>
      <c r="B10" s="648" t="s">
        <v>92</v>
      </c>
      <c r="C10" s="162"/>
      <c r="D10" s="162"/>
      <c r="E10" s="162"/>
      <c r="F10" s="162"/>
      <c r="G10" s="162"/>
      <c r="H10" s="171"/>
    </row>
    <row r="11" spans="1:8" ht="12.75" customHeight="1">
      <c r="A11" s="648" t="s">
        <v>173</v>
      </c>
      <c r="B11" s="648" t="s">
        <v>92</v>
      </c>
      <c r="C11" s="162"/>
      <c r="D11" s="162"/>
      <c r="E11" s="162"/>
      <c r="F11" s="162"/>
      <c r="G11" s="162"/>
      <c r="H11" s="171"/>
    </row>
    <row r="12" spans="1:8" ht="12.75" customHeight="1">
      <c r="A12" s="648" t="s">
        <v>174</v>
      </c>
      <c r="B12" s="648" t="s">
        <v>92</v>
      </c>
      <c r="C12" s="162"/>
      <c r="D12" s="162"/>
      <c r="E12" s="162"/>
      <c r="F12" s="162"/>
      <c r="G12" s="162"/>
      <c r="H12" s="171"/>
    </row>
    <row r="13" spans="1:8" ht="12.75" customHeight="1">
      <c r="A13" s="648" t="s">
        <v>175</v>
      </c>
      <c r="B13" s="648" t="s">
        <v>92</v>
      </c>
      <c r="C13" s="162"/>
      <c r="D13" s="162"/>
      <c r="E13" s="162"/>
      <c r="F13" s="162"/>
      <c r="G13" s="162"/>
      <c r="H13" s="171"/>
    </row>
    <row r="14" spans="1:8">
      <c r="A14" s="649" t="s">
        <v>27</v>
      </c>
      <c r="B14" s="650"/>
      <c r="C14" s="70"/>
      <c r="D14" s="70"/>
      <c r="E14" s="70"/>
      <c r="F14" s="70"/>
      <c r="G14" s="70"/>
      <c r="H14" s="70"/>
    </row>
    <row r="15" spans="1:8">
      <c r="A15" s="648" t="s">
        <v>98</v>
      </c>
      <c r="B15" s="648" t="s">
        <v>100</v>
      </c>
      <c r="C15" s="162"/>
      <c r="D15" s="162"/>
      <c r="E15" s="162"/>
      <c r="F15" s="162"/>
      <c r="G15" s="162"/>
      <c r="H15" s="171"/>
    </row>
    <row r="16" spans="1:8">
      <c r="A16" s="648" t="s">
        <v>101</v>
      </c>
      <c r="B16" s="648" t="s">
        <v>100</v>
      </c>
      <c r="C16" s="162"/>
      <c r="D16" s="162"/>
      <c r="E16" s="162"/>
      <c r="F16" s="162"/>
      <c r="G16" s="162"/>
      <c r="H16" s="171"/>
    </row>
    <row r="17" spans="1:8">
      <c r="A17" s="648" t="s">
        <v>102</v>
      </c>
      <c r="B17" s="648" t="s">
        <v>92</v>
      </c>
      <c r="C17" s="162"/>
      <c r="D17" s="162"/>
      <c r="E17" s="162"/>
      <c r="F17" s="162"/>
      <c r="G17" s="162"/>
      <c r="H17" s="171"/>
    </row>
    <row r="18" spans="1:8">
      <c r="A18" s="648" t="s">
        <v>103</v>
      </c>
      <c r="B18" s="648" t="s">
        <v>100</v>
      </c>
      <c r="C18" s="162"/>
      <c r="D18" s="162"/>
      <c r="E18" s="162"/>
      <c r="F18" s="162"/>
      <c r="G18" s="162"/>
      <c r="H18" s="171"/>
    </row>
    <row r="19" spans="1:8">
      <c r="A19" s="648" t="s">
        <v>104</v>
      </c>
      <c r="B19" s="648" t="s">
        <v>92</v>
      </c>
      <c r="C19" s="162"/>
      <c r="D19" s="162"/>
      <c r="E19" s="162"/>
      <c r="F19" s="162"/>
      <c r="G19" s="162"/>
      <c r="H19" s="171"/>
    </row>
    <row r="20" spans="1:8">
      <c r="A20" s="648" t="s">
        <v>105</v>
      </c>
      <c r="B20" s="648" t="s">
        <v>100</v>
      </c>
      <c r="C20" s="162"/>
      <c r="D20" s="162"/>
      <c r="E20" s="162"/>
      <c r="F20" s="162"/>
      <c r="G20" s="162"/>
      <c r="H20" s="171"/>
    </row>
    <row r="21" spans="1:8">
      <c r="A21" s="648" t="s">
        <v>106</v>
      </c>
      <c r="B21" s="648" t="s">
        <v>100</v>
      </c>
      <c r="C21" s="162"/>
      <c r="D21" s="162"/>
      <c r="E21" s="162"/>
      <c r="F21" s="162"/>
      <c r="G21" s="162"/>
      <c r="H21" s="171"/>
    </row>
    <row r="22" spans="1:8">
      <c r="A22" s="648" t="s">
        <v>176</v>
      </c>
      <c r="B22" s="648"/>
      <c r="C22" s="162"/>
      <c r="D22" s="162"/>
      <c r="E22" s="162"/>
      <c r="F22" s="162"/>
      <c r="G22" s="162"/>
      <c r="H22" s="171"/>
    </row>
    <row r="23" spans="1:8">
      <c r="A23" s="649" t="s">
        <v>28</v>
      </c>
      <c r="B23" s="650"/>
      <c r="C23" s="70"/>
      <c r="D23" s="70"/>
      <c r="E23" s="70"/>
      <c r="F23" s="70"/>
      <c r="G23" s="70"/>
      <c r="H23" s="70"/>
    </row>
    <row r="24" spans="1:8">
      <c r="A24" s="648" t="s">
        <v>108</v>
      </c>
      <c r="B24" s="648" t="s">
        <v>100</v>
      </c>
      <c r="C24" s="162"/>
      <c r="D24" s="162"/>
      <c r="E24" s="162"/>
      <c r="F24" s="162"/>
      <c r="G24" s="162"/>
      <c r="H24" s="171"/>
    </row>
    <row r="25" spans="1:8">
      <c r="A25" s="648" t="s">
        <v>109</v>
      </c>
      <c r="B25" s="648" t="s">
        <v>100</v>
      </c>
      <c r="C25" s="162"/>
      <c r="D25" s="162"/>
      <c r="E25" s="162"/>
      <c r="F25" s="162"/>
      <c r="G25" s="162"/>
      <c r="H25" s="171"/>
    </row>
    <row r="26" spans="1:8">
      <c r="A26" s="648" t="s">
        <v>177</v>
      </c>
      <c r="B26" s="648" t="s">
        <v>100</v>
      </c>
      <c r="C26" s="162"/>
      <c r="D26" s="162"/>
      <c r="E26" s="162"/>
      <c r="F26" s="162"/>
      <c r="G26" s="162"/>
      <c r="H26" s="171"/>
    </row>
    <row r="27" spans="1:8" s="3" customFormat="1">
      <c r="A27" s="648" t="s">
        <v>111</v>
      </c>
      <c r="B27" s="648" t="s">
        <v>100</v>
      </c>
      <c r="C27" s="162"/>
      <c r="D27" s="162"/>
      <c r="E27" s="162"/>
      <c r="F27" s="162"/>
      <c r="G27" s="162"/>
      <c r="H27" s="171"/>
    </row>
    <row r="28" spans="1:8" s="3" customFormat="1">
      <c r="A28" s="648" t="s">
        <v>178</v>
      </c>
      <c r="B28" s="648" t="s">
        <v>100</v>
      </c>
      <c r="C28" s="162"/>
      <c r="D28" s="162"/>
      <c r="E28" s="162"/>
      <c r="F28" s="162"/>
      <c r="G28" s="162"/>
      <c r="H28" s="171"/>
    </row>
    <row r="29" spans="1:8" s="3" customFormat="1">
      <c r="A29" s="652"/>
      <c r="B29" s="648"/>
      <c r="C29" s="162"/>
      <c r="D29" s="162"/>
      <c r="E29" s="162"/>
      <c r="F29" s="162"/>
      <c r="G29" s="162"/>
      <c r="H29" s="171"/>
    </row>
    <row r="30" spans="1:8">
      <c r="A30" s="649" t="s">
        <v>29</v>
      </c>
      <c r="B30" s="650"/>
      <c r="C30" s="70"/>
      <c r="D30" s="70"/>
      <c r="E30" s="70"/>
      <c r="F30" s="70"/>
      <c r="G30" s="70"/>
      <c r="H30" s="70"/>
    </row>
    <row r="31" spans="1:8">
      <c r="A31" s="648" t="s">
        <v>179</v>
      </c>
      <c r="B31" s="648" t="s">
        <v>92</v>
      </c>
      <c r="C31" s="162"/>
      <c r="D31" s="162"/>
      <c r="E31" s="162"/>
      <c r="F31" s="162"/>
      <c r="G31" s="162"/>
      <c r="H31" s="171"/>
    </row>
    <row r="32" spans="1:8">
      <c r="A32" s="648" t="s">
        <v>114</v>
      </c>
      <c r="B32" s="648" t="s">
        <v>92</v>
      </c>
      <c r="C32" s="162"/>
      <c r="D32" s="162"/>
      <c r="E32" s="162"/>
      <c r="F32" s="162"/>
      <c r="G32" s="162"/>
      <c r="H32" s="171"/>
    </row>
    <row r="33" spans="1:8">
      <c r="A33" s="648" t="s">
        <v>180</v>
      </c>
      <c r="B33" s="648" t="s">
        <v>92</v>
      </c>
      <c r="C33" s="162"/>
      <c r="D33" s="162"/>
      <c r="E33" s="162"/>
      <c r="F33" s="162"/>
      <c r="G33" s="162"/>
      <c r="H33" s="171"/>
    </row>
    <row r="34" spans="1:8">
      <c r="A34" s="648" t="s">
        <v>116</v>
      </c>
      <c r="B34" s="648" t="s">
        <v>92</v>
      </c>
      <c r="C34" s="162"/>
      <c r="D34" s="162"/>
      <c r="E34" s="162"/>
      <c r="F34" s="162"/>
      <c r="G34" s="162"/>
      <c r="H34" s="171"/>
    </row>
    <row r="35" spans="1:8">
      <c r="A35" s="648" t="s">
        <v>181</v>
      </c>
      <c r="B35" s="648" t="s">
        <v>92</v>
      </c>
      <c r="C35" s="162"/>
      <c r="D35" s="162"/>
      <c r="E35" s="162"/>
      <c r="F35" s="162"/>
      <c r="G35" s="162"/>
      <c r="H35" s="171"/>
    </row>
    <row r="36" spans="1:8">
      <c r="A36" s="648" t="s">
        <v>182</v>
      </c>
      <c r="B36" s="648" t="s">
        <v>92</v>
      </c>
      <c r="C36" s="162"/>
      <c r="D36" s="162"/>
      <c r="E36" s="162"/>
      <c r="F36" s="162"/>
      <c r="G36" s="162"/>
      <c r="H36" s="171"/>
    </row>
    <row r="37" spans="1:8">
      <c r="A37" s="648" t="s">
        <v>183</v>
      </c>
      <c r="B37" s="648" t="s">
        <v>92</v>
      </c>
      <c r="C37" s="162"/>
      <c r="D37" s="162"/>
      <c r="E37" s="162"/>
      <c r="F37" s="162"/>
      <c r="G37" s="162"/>
      <c r="H37" s="171"/>
    </row>
    <row r="38" spans="1:8">
      <c r="A38" s="648" t="s">
        <v>184</v>
      </c>
      <c r="B38" s="648" t="s">
        <v>100</v>
      </c>
      <c r="C38" s="162"/>
      <c r="D38" s="162"/>
      <c r="E38" s="162"/>
      <c r="F38" s="162"/>
      <c r="G38" s="162"/>
      <c r="H38" s="171"/>
    </row>
    <row r="39" spans="1:8">
      <c r="A39" s="648" t="s">
        <v>185</v>
      </c>
      <c r="B39" s="648" t="s">
        <v>100</v>
      </c>
      <c r="C39" s="162"/>
      <c r="D39" s="162"/>
      <c r="E39" s="162"/>
      <c r="F39" s="162"/>
      <c r="G39" s="162"/>
      <c r="H39" s="171"/>
    </row>
    <row r="40" spans="1:8">
      <c r="A40" s="648" t="s">
        <v>122</v>
      </c>
      <c r="B40" s="648" t="s">
        <v>100</v>
      </c>
      <c r="C40" s="162"/>
      <c r="D40" s="162"/>
      <c r="E40" s="162"/>
      <c r="F40" s="162"/>
      <c r="G40" s="162"/>
      <c r="H40" s="171"/>
    </row>
    <row r="41" spans="1:8">
      <c r="A41" s="648" t="s">
        <v>186</v>
      </c>
      <c r="B41" s="648" t="s">
        <v>100</v>
      </c>
      <c r="C41" s="162"/>
      <c r="D41" s="162"/>
      <c r="E41" s="162"/>
      <c r="F41" s="162"/>
      <c r="G41" s="162"/>
      <c r="H41" s="171"/>
    </row>
    <row r="42" spans="1:8">
      <c r="A42" s="648" t="s">
        <v>187</v>
      </c>
      <c r="B42" s="648" t="s">
        <v>100</v>
      </c>
      <c r="C42" s="162"/>
      <c r="D42" s="162"/>
      <c r="E42" s="162"/>
      <c r="F42" s="162"/>
      <c r="G42" s="162"/>
      <c r="H42" s="171"/>
    </row>
    <row r="43" spans="1:8">
      <c r="A43" s="648" t="s">
        <v>125</v>
      </c>
      <c r="B43" s="648" t="s">
        <v>100</v>
      </c>
      <c r="C43" s="162"/>
      <c r="D43" s="162"/>
      <c r="E43" s="162"/>
      <c r="F43" s="162"/>
      <c r="G43" s="162"/>
      <c r="H43" s="171"/>
    </row>
    <row r="44" spans="1:8">
      <c r="A44" s="648" t="s">
        <v>188</v>
      </c>
      <c r="B44" s="651" t="s">
        <v>92</v>
      </c>
      <c r="C44" s="162"/>
      <c r="D44" s="162"/>
      <c r="E44" s="162"/>
      <c r="F44" s="162"/>
      <c r="G44" s="162"/>
      <c r="H44" s="171"/>
    </row>
    <row r="45" spans="1:8">
      <c r="A45" s="648" t="s">
        <v>189</v>
      </c>
      <c r="B45" s="1009" t="s">
        <v>92</v>
      </c>
      <c r="C45" s="162"/>
      <c r="D45" s="162"/>
      <c r="E45" s="162"/>
      <c r="F45" s="162"/>
      <c r="G45" s="162"/>
      <c r="H45" s="171"/>
    </row>
    <row r="46" spans="1:8">
      <c r="A46" s="648" t="s">
        <v>190</v>
      </c>
      <c r="B46" s="648" t="s">
        <v>92</v>
      </c>
      <c r="C46" s="162"/>
      <c r="D46" s="162"/>
      <c r="E46" s="162"/>
      <c r="F46" s="162"/>
      <c r="G46" s="162"/>
      <c r="H46" s="171"/>
    </row>
    <row r="47" spans="1:8">
      <c r="A47" s="648"/>
      <c r="B47" s="648"/>
      <c r="C47" s="162"/>
      <c r="D47" s="162"/>
      <c r="E47" s="162"/>
      <c r="F47" s="162"/>
      <c r="G47" s="162"/>
      <c r="H47" s="171"/>
    </row>
    <row r="48" spans="1:8">
      <c r="A48" s="649" t="s">
        <v>30</v>
      </c>
      <c r="B48" s="650"/>
      <c r="C48" s="70"/>
      <c r="D48" s="70"/>
      <c r="E48" s="70"/>
      <c r="F48" s="70"/>
      <c r="G48" s="70"/>
      <c r="H48" s="70"/>
    </row>
    <row r="49" spans="1:8">
      <c r="A49" s="648" t="s">
        <v>191</v>
      </c>
      <c r="B49" s="648" t="s">
        <v>100</v>
      </c>
      <c r="C49" s="162"/>
      <c r="D49" s="162"/>
      <c r="E49" s="162"/>
      <c r="F49" s="162"/>
      <c r="G49" s="162"/>
      <c r="H49" s="171"/>
    </row>
    <row r="50" spans="1:8">
      <c r="A50" s="648" t="s">
        <v>192</v>
      </c>
      <c r="B50" s="648" t="s">
        <v>100</v>
      </c>
      <c r="C50" s="162"/>
      <c r="D50" s="162"/>
      <c r="E50" s="162"/>
      <c r="F50" s="162"/>
      <c r="G50" s="162"/>
      <c r="H50" s="171"/>
    </row>
    <row r="51" spans="1:8">
      <c r="A51" s="648" t="s">
        <v>193</v>
      </c>
      <c r="B51" s="648" t="s">
        <v>100</v>
      </c>
      <c r="C51" s="162"/>
      <c r="D51" s="162"/>
      <c r="E51" s="162"/>
      <c r="F51" s="162"/>
      <c r="G51" s="162"/>
      <c r="H51" s="171"/>
    </row>
    <row r="52" spans="1:8">
      <c r="A52" s="649" t="s">
        <v>132</v>
      </c>
      <c r="B52" s="650"/>
      <c r="C52" s="70"/>
      <c r="D52" s="70"/>
      <c r="E52" s="70"/>
      <c r="F52" s="70"/>
      <c r="G52" s="70"/>
      <c r="H52" s="70"/>
    </row>
    <row r="53" spans="1:8">
      <c r="A53" s="648" t="s">
        <v>194</v>
      </c>
      <c r="B53" s="648" t="s">
        <v>92</v>
      </c>
      <c r="C53" s="162"/>
      <c r="D53" s="162"/>
      <c r="E53" s="162"/>
      <c r="F53" s="162"/>
      <c r="G53" s="162"/>
      <c r="H53" s="171"/>
    </row>
    <row r="54" spans="1:8">
      <c r="A54" s="648" t="s">
        <v>134</v>
      </c>
      <c r="B54" s="648" t="s">
        <v>92</v>
      </c>
      <c r="C54" s="162"/>
      <c r="D54" s="162"/>
      <c r="E54" s="162"/>
      <c r="F54" s="162"/>
      <c r="G54" s="162"/>
      <c r="H54" s="171"/>
    </row>
    <row r="55" spans="1:8">
      <c r="A55" s="648" t="s">
        <v>195</v>
      </c>
      <c r="B55" s="648" t="s">
        <v>92</v>
      </c>
      <c r="C55" s="162"/>
      <c r="D55" s="162"/>
      <c r="E55" s="162"/>
      <c r="F55" s="162"/>
      <c r="G55" s="162"/>
      <c r="H55" s="171"/>
    </row>
    <row r="56" spans="1:8">
      <c r="A56" s="648" t="s">
        <v>196</v>
      </c>
      <c r="B56" s="648" t="s">
        <v>92</v>
      </c>
      <c r="C56" s="162"/>
      <c r="D56" s="162"/>
      <c r="E56" s="162"/>
      <c r="F56" s="162"/>
      <c r="G56" s="162"/>
      <c r="H56" s="171"/>
    </row>
    <row r="57" spans="1:8">
      <c r="A57" s="648" t="s">
        <v>197</v>
      </c>
      <c r="B57" s="648" t="s">
        <v>92</v>
      </c>
      <c r="C57" s="162"/>
      <c r="D57" s="162"/>
      <c r="E57" s="162"/>
      <c r="F57" s="162"/>
      <c r="G57" s="162"/>
      <c r="H57" s="171"/>
    </row>
    <row r="58" spans="1:8">
      <c r="A58" s="648" t="s">
        <v>138</v>
      </c>
      <c r="B58" s="648" t="s">
        <v>92</v>
      </c>
      <c r="C58" s="162"/>
      <c r="D58" s="162"/>
      <c r="E58" s="162"/>
      <c r="F58" s="162"/>
      <c r="G58" s="162"/>
      <c r="H58" s="171"/>
    </row>
    <row r="59" spans="1:8">
      <c r="A59" s="648" t="s">
        <v>139</v>
      </c>
      <c r="B59" s="648" t="s">
        <v>92</v>
      </c>
      <c r="C59" s="162"/>
      <c r="D59" s="162"/>
      <c r="E59" s="162"/>
      <c r="F59" s="162"/>
      <c r="G59" s="162"/>
      <c r="H59" s="171"/>
    </row>
    <row r="60" spans="1:8">
      <c r="A60" s="649" t="s">
        <v>32</v>
      </c>
      <c r="B60" s="650"/>
      <c r="C60" s="70"/>
      <c r="D60" s="70"/>
      <c r="E60" s="70"/>
      <c r="F60" s="70"/>
      <c r="G60" s="70"/>
      <c r="H60" s="70"/>
    </row>
    <row r="61" spans="1:8">
      <c r="A61" s="648" t="s">
        <v>198</v>
      </c>
      <c r="B61" s="648" t="s">
        <v>92</v>
      </c>
      <c r="C61" s="162"/>
      <c r="D61" s="162"/>
      <c r="E61" s="162"/>
      <c r="F61" s="162"/>
      <c r="G61" s="162"/>
      <c r="H61" s="171"/>
    </row>
    <row r="62" spans="1:8">
      <c r="A62" s="648" t="s">
        <v>199</v>
      </c>
      <c r="B62" s="648" t="s">
        <v>92</v>
      </c>
      <c r="C62" s="162"/>
      <c r="D62" s="162"/>
      <c r="E62" s="162"/>
      <c r="F62" s="162"/>
      <c r="G62" s="162"/>
      <c r="H62" s="171"/>
    </row>
    <row r="63" spans="1:8">
      <c r="A63" s="648" t="s">
        <v>142</v>
      </c>
      <c r="B63" s="648" t="s">
        <v>92</v>
      </c>
      <c r="C63" s="162"/>
      <c r="D63" s="162"/>
      <c r="E63" s="162"/>
      <c r="F63" s="162"/>
      <c r="G63" s="162"/>
      <c r="H63" s="171"/>
    </row>
    <row r="64" spans="1:8">
      <c r="A64" s="648" t="s">
        <v>200</v>
      </c>
      <c r="B64" s="648" t="s">
        <v>100</v>
      </c>
      <c r="C64" s="162"/>
      <c r="D64" s="162"/>
      <c r="E64" s="162"/>
      <c r="F64" s="162"/>
      <c r="G64" s="162"/>
      <c r="H64" s="171"/>
    </row>
    <row r="65" spans="1:8">
      <c r="A65" s="648" t="s">
        <v>201</v>
      </c>
      <c r="B65" s="648" t="s">
        <v>92</v>
      </c>
      <c r="C65" s="162"/>
      <c r="D65" s="162"/>
      <c r="E65" s="162"/>
      <c r="F65" s="162"/>
      <c r="G65" s="162"/>
      <c r="H65" s="171"/>
    </row>
    <row r="66" spans="1:8">
      <c r="A66" s="648" t="s">
        <v>202</v>
      </c>
      <c r="B66" s="648" t="s">
        <v>100</v>
      </c>
      <c r="C66" s="162"/>
      <c r="D66" s="162"/>
      <c r="E66" s="162"/>
      <c r="F66" s="162"/>
      <c r="G66" s="162"/>
      <c r="H66" s="171"/>
    </row>
    <row r="67" spans="1:8">
      <c r="A67" s="648" t="s">
        <v>203</v>
      </c>
      <c r="B67" s="648" t="s">
        <v>92</v>
      </c>
      <c r="C67" s="162"/>
      <c r="D67" s="162"/>
      <c r="E67" s="162"/>
      <c r="F67" s="162"/>
      <c r="G67" s="162"/>
      <c r="H67" s="171"/>
    </row>
    <row r="68" spans="1:8">
      <c r="A68" s="648"/>
      <c r="B68" s="648"/>
      <c r="C68" s="162"/>
      <c r="D68" s="162"/>
      <c r="E68" s="162"/>
      <c r="F68" s="162"/>
      <c r="G68" s="162"/>
      <c r="H68" s="171"/>
    </row>
    <row r="69" spans="1:8">
      <c r="A69" s="65" t="s">
        <v>147</v>
      </c>
      <c r="B69" s="70"/>
      <c r="C69" s="70"/>
      <c r="D69" s="70"/>
      <c r="E69" s="70"/>
      <c r="F69" s="70"/>
      <c r="G69" s="70"/>
      <c r="H69" s="70"/>
    </row>
    <row r="70" spans="1:8">
      <c r="A70" s="69"/>
      <c r="B70" s="69"/>
      <c r="C70" s="162"/>
      <c r="D70" s="173"/>
      <c r="E70" s="173"/>
      <c r="F70" s="173"/>
      <c r="G70" s="173"/>
      <c r="H70" s="171"/>
    </row>
    <row r="71" spans="1:8">
      <c r="A71" s="65" t="s">
        <v>33</v>
      </c>
      <c r="B71" s="70"/>
      <c r="C71" s="70"/>
      <c r="D71" s="70"/>
      <c r="E71" s="70"/>
      <c r="F71" s="70"/>
      <c r="G71" s="70"/>
      <c r="H71" s="70"/>
    </row>
    <row r="72" spans="1:8">
      <c r="A72" s="69" t="s">
        <v>148</v>
      </c>
      <c r="B72" s="69" t="s">
        <v>100</v>
      </c>
      <c r="C72" s="162"/>
      <c r="D72" s="172"/>
      <c r="E72" s="172"/>
      <c r="F72" s="172"/>
      <c r="G72" s="165"/>
      <c r="H72" s="171"/>
    </row>
    <row r="73" spans="1:8">
      <c r="A73" s="69" t="s">
        <v>149</v>
      </c>
      <c r="B73" s="69" t="s">
        <v>100</v>
      </c>
      <c r="C73" s="162"/>
      <c r="D73" s="172"/>
      <c r="E73" s="172"/>
      <c r="F73" s="172"/>
      <c r="G73" s="165"/>
      <c r="H73" s="171"/>
    </row>
    <row r="74" spans="1:8">
      <c r="A74" s="70"/>
      <c r="B74" s="70"/>
      <c r="C74" s="70"/>
      <c r="D74" s="70"/>
      <c r="E74" s="172"/>
      <c r="F74" s="70"/>
      <c r="G74" s="70"/>
      <c r="H74" s="70"/>
    </row>
    <row r="75" spans="1:8">
      <c r="A75" s="66" t="s">
        <v>150</v>
      </c>
      <c r="B75" s="69"/>
      <c r="C75" s="69"/>
      <c r="D75" s="173"/>
      <c r="E75" s="173"/>
      <c r="F75" s="173"/>
      <c r="G75" s="165"/>
      <c r="H75" s="70"/>
    </row>
    <row r="76" spans="1:8">
      <c r="A76" s="67"/>
      <c r="B76" s="67"/>
      <c r="C76" s="67"/>
      <c r="D76" s="173"/>
      <c r="E76" s="173"/>
      <c r="F76" s="173"/>
      <c r="G76" s="166"/>
      <c r="H76" s="229"/>
    </row>
    <row r="77" spans="1:8" ht="13.5" thickBot="1">
      <c r="A77" s="167" t="s">
        <v>204</v>
      </c>
      <c r="B77" s="82"/>
      <c r="C77" s="162"/>
      <c r="D77" s="163"/>
      <c r="E77" s="163"/>
      <c r="F77" s="163"/>
      <c r="G77" s="163"/>
      <c r="H77" s="230"/>
    </row>
    <row r="78" spans="1:8" ht="13.5" thickBot="1">
      <c r="A78" s="227"/>
      <c r="B78" s="436"/>
      <c r="C78" s="436"/>
      <c r="D78" s="1217"/>
      <c r="E78" s="1217"/>
      <c r="F78" s="1217"/>
      <c r="G78" s="1218"/>
      <c r="H78" s="1218"/>
    </row>
    <row r="79" spans="1:8">
      <c r="A79" s="439" t="s">
        <v>205</v>
      </c>
      <c r="B79" s="440"/>
      <c r="C79" s="440"/>
      <c r="D79" s="441" t="s">
        <v>10</v>
      </c>
    </row>
    <row r="80" spans="1:8">
      <c r="A80" s="92"/>
      <c r="B80" s="91"/>
      <c r="C80" s="87"/>
      <c r="D80" s="83"/>
    </row>
    <row r="81" spans="1:8" ht="13.5" thickBot="1">
      <c r="A81" s="93"/>
      <c r="B81" s="37"/>
      <c r="C81" s="37"/>
      <c r="D81" s="150">
        <v>0</v>
      </c>
    </row>
    <row r="84" spans="1:8">
      <c r="A84" t="s">
        <v>206</v>
      </c>
      <c r="B84" s="366"/>
      <c r="C84" s="366"/>
      <c r="D84" s="366"/>
      <c r="E84" s="366"/>
      <c r="F84" s="366"/>
      <c r="G84" s="366"/>
      <c r="H84" s="366"/>
    </row>
    <row r="85" spans="1:8">
      <c r="A85" s="1216" t="s">
        <v>207</v>
      </c>
      <c r="B85" s="1216"/>
      <c r="C85" s="1216"/>
      <c r="D85" s="1216"/>
      <c r="E85" s="1216"/>
      <c r="F85" s="1216"/>
      <c r="G85" s="1216"/>
      <c r="H85" s="1216"/>
    </row>
    <row r="86" spans="1:8">
      <c r="A86" s="1215" t="s">
        <v>208</v>
      </c>
      <c r="B86" s="1215"/>
      <c r="C86" s="1215"/>
      <c r="D86" s="1215"/>
      <c r="E86" s="1215"/>
      <c r="F86" s="1215"/>
      <c r="G86" s="1215"/>
    </row>
    <row r="87" spans="1:8">
      <c r="A87" s="366" t="s">
        <v>209</v>
      </c>
    </row>
    <row r="92" spans="1:8" ht="12.75" customHeight="1"/>
    <row r="93" spans="1:8" ht="12.75" customHeight="1">
      <c r="A93" s="1215"/>
      <c r="B93" s="1215"/>
      <c r="C93" s="1215"/>
      <c r="D93" s="1215"/>
      <c r="E93" s="1215"/>
      <c r="F93" s="1215"/>
      <c r="G93" s="1215"/>
    </row>
    <row r="94" spans="1:8" ht="12.75" customHeight="1">
      <c r="A94" s="1215"/>
      <c r="B94" s="1215"/>
      <c r="C94" s="1215"/>
      <c r="D94" s="1215"/>
      <c r="E94" s="1215"/>
      <c r="F94" s="1215"/>
      <c r="G94" s="1215"/>
      <c r="H94" s="1215"/>
    </row>
    <row r="97" spans="1:8" ht="27" customHeight="1">
      <c r="A97" s="1223"/>
      <c r="B97" s="1223"/>
      <c r="C97" s="1223"/>
      <c r="D97" s="1223"/>
      <c r="E97" s="1223"/>
      <c r="F97" s="1223"/>
      <c r="G97" s="1223"/>
      <c r="H97" s="1223"/>
    </row>
    <row r="100" spans="1:8" ht="12.75" customHeight="1"/>
  </sheetData>
  <mergeCells count="12">
    <mergeCell ref="D78:F78"/>
    <mergeCell ref="G78:H78"/>
    <mergeCell ref="A1:H1"/>
    <mergeCell ref="A2:H2"/>
    <mergeCell ref="A3:H3"/>
    <mergeCell ref="B5:H5"/>
    <mergeCell ref="C6:H6"/>
    <mergeCell ref="A97:H97"/>
    <mergeCell ref="A85:H85"/>
    <mergeCell ref="A86:G86"/>
    <mergeCell ref="A93:G93"/>
    <mergeCell ref="A94:H94"/>
  </mergeCells>
  <printOptions horizontalCentered="1" verticalCentered="1" gridLines="1"/>
  <pageMargins left="0.25" right="0.25" top="0.5" bottom="0.5" header="0.5" footer="0.5"/>
  <pageSetup paperSize="3" scale="1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109"/>
  <sheetViews>
    <sheetView tabSelected="1" zoomScaleNormal="100" workbookViewId="0">
      <selection sqref="A1:M1"/>
    </sheetView>
  </sheetViews>
  <sheetFormatPr defaultColWidth="8.5703125" defaultRowHeight="12.75"/>
  <cols>
    <col min="1" max="1" width="45.7109375" customWidth="1"/>
    <col min="2" max="2" width="15.42578125" customWidth="1"/>
    <col min="3" max="8" width="16" customWidth="1"/>
    <col min="9" max="9" width="23.42578125" customWidth="1"/>
    <col min="10" max="10" width="17.5703125" customWidth="1"/>
    <col min="11" max="11" width="12.5703125" customWidth="1"/>
  </cols>
  <sheetData>
    <row r="1" spans="1:13">
      <c r="A1" s="1224" t="s">
        <v>210</v>
      </c>
      <c r="B1" s="1224"/>
      <c r="C1" s="1224"/>
      <c r="D1" s="1224"/>
      <c r="E1" s="1224"/>
      <c r="F1" s="1224"/>
      <c r="G1" s="1224"/>
      <c r="H1" s="1224"/>
      <c r="I1" s="73"/>
      <c r="J1" s="73"/>
      <c r="K1" s="73"/>
      <c r="L1" s="73"/>
      <c r="M1" s="73"/>
    </row>
    <row r="2" spans="1:13" ht="15.75" customHeight="1">
      <c r="A2" s="1225" t="s">
        <v>1</v>
      </c>
      <c r="B2" s="1225"/>
      <c r="C2" s="1225"/>
      <c r="D2" s="1225"/>
      <c r="E2" s="1225"/>
      <c r="F2" s="1225"/>
      <c r="G2" s="1225"/>
      <c r="H2" s="1225"/>
      <c r="I2" s="73"/>
      <c r="J2" s="73"/>
      <c r="K2" s="73"/>
      <c r="L2" s="73"/>
      <c r="M2" s="73"/>
    </row>
    <row r="3" spans="1:13" ht="15.75" customHeight="1">
      <c r="A3" s="1231" t="s">
        <v>2</v>
      </c>
      <c r="B3" s="1231"/>
      <c r="C3" s="1231"/>
      <c r="D3" s="1231"/>
      <c r="E3" s="1231"/>
      <c r="F3" s="1231"/>
      <c r="G3" s="1231"/>
      <c r="H3" s="1231"/>
      <c r="I3" s="1078"/>
      <c r="J3" s="1078"/>
      <c r="K3" s="1078"/>
      <c r="L3" s="1078"/>
      <c r="M3" s="1078"/>
    </row>
    <row r="4" spans="1:13" ht="14.25" customHeight="1" thickBot="1">
      <c r="A4" s="1230"/>
      <c r="B4" s="1230"/>
      <c r="C4" s="1230"/>
      <c r="D4" s="1230"/>
      <c r="E4" s="1230"/>
      <c r="F4" s="1230"/>
      <c r="G4" s="1230"/>
      <c r="H4" s="1230"/>
      <c r="I4" s="52"/>
      <c r="J4" s="52"/>
      <c r="K4" s="52"/>
    </row>
    <row r="5" spans="1:13" ht="20.25" customHeight="1">
      <c r="A5" s="442"/>
      <c r="B5" s="1226" t="s">
        <v>211</v>
      </c>
      <c r="C5" s="1226"/>
      <c r="D5" s="1226"/>
      <c r="E5" s="1226"/>
      <c r="F5" s="1226"/>
      <c r="G5" s="1226"/>
      <c r="H5" s="1227"/>
    </row>
    <row r="6" spans="1:13" ht="20.25" customHeight="1" thickBot="1">
      <c r="A6" s="94"/>
      <c r="B6" s="95"/>
      <c r="C6" s="1228" t="s">
        <v>82</v>
      </c>
      <c r="D6" s="1228"/>
      <c r="E6" s="1228"/>
      <c r="F6" s="1228"/>
      <c r="G6" s="1228"/>
      <c r="H6" s="1229"/>
    </row>
    <row r="7" spans="1:13" ht="51.75" customHeight="1">
      <c r="A7" s="94" t="s">
        <v>212</v>
      </c>
      <c r="B7" s="84" t="s">
        <v>213</v>
      </c>
      <c r="C7" s="84" t="s">
        <v>85</v>
      </c>
      <c r="D7" s="84" t="s">
        <v>214</v>
      </c>
      <c r="E7" s="84" t="s">
        <v>170</v>
      </c>
      <c r="F7" s="84" t="s">
        <v>171</v>
      </c>
      <c r="G7" s="84" t="s">
        <v>215</v>
      </c>
      <c r="H7" s="84" t="s">
        <v>89</v>
      </c>
      <c r="I7" s="443" t="s">
        <v>90</v>
      </c>
    </row>
    <row r="8" spans="1:13">
      <c r="A8" s="654" t="s">
        <v>24</v>
      </c>
      <c r="B8" s="655"/>
      <c r="C8" s="97"/>
      <c r="D8" s="97"/>
      <c r="E8" s="97"/>
      <c r="F8" s="97"/>
      <c r="G8" s="97"/>
      <c r="H8" s="97"/>
      <c r="I8" s="98"/>
    </row>
    <row r="9" spans="1:13">
      <c r="A9" s="656" t="s">
        <v>91</v>
      </c>
      <c r="B9" s="1109" t="s">
        <v>92</v>
      </c>
      <c r="C9" s="1023">
        <v>0</v>
      </c>
      <c r="D9" s="1023"/>
      <c r="E9" s="1023">
        <v>0</v>
      </c>
      <c r="F9" s="1023">
        <v>0</v>
      </c>
      <c r="G9" s="1023">
        <v>0</v>
      </c>
      <c r="H9" s="1024">
        <v>0</v>
      </c>
      <c r="I9" s="1104" t="s">
        <v>216</v>
      </c>
    </row>
    <row r="10" spans="1:13">
      <c r="A10" s="656" t="s">
        <v>93</v>
      </c>
      <c r="B10" s="1109" t="s">
        <v>92</v>
      </c>
      <c r="C10" s="1023">
        <v>2</v>
      </c>
      <c r="D10" s="1023"/>
      <c r="E10" s="1023">
        <v>97.54</v>
      </c>
      <c r="F10" s="1023">
        <v>1.6E-2</v>
      </c>
      <c r="G10" s="1023">
        <v>-2.6779999999999999</v>
      </c>
      <c r="H10" s="1024">
        <v>2322.5</v>
      </c>
      <c r="I10" s="1104">
        <v>9.7789545053422636E-4</v>
      </c>
    </row>
    <row r="11" spans="1:13">
      <c r="A11" s="656"/>
      <c r="B11" s="1109"/>
      <c r="C11" s="1023"/>
      <c r="D11" s="1023"/>
      <c r="E11" s="1023"/>
      <c r="F11" s="1023"/>
      <c r="G11" s="1023"/>
      <c r="H11" s="1024"/>
      <c r="I11" s="1104" t="s">
        <v>216</v>
      </c>
    </row>
    <row r="12" spans="1:13" ht="12.75" customHeight="1">
      <c r="A12" s="654" t="s">
        <v>27</v>
      </c>
      <c r="B12" s="655"/>
      <c r="C12" s="100"/>
      <c r="D12" s="100"/>
      <c r="E12" s="100"/>
      <c r="F12" s="100"/>
      <c r="G12" s="100"/>
      <c r="H12" s="100"/>
      <c r="I12" s="1105" t="s">
        <v>216</v>
      </c>
    </row>
    <row r="13" spans="1:13" ht="12.75" customHeight="1">
      <c r="A13" s="1010" t="s">
        <v>217</v>
      </c>
      <c r="B13" s="1119" t="s">
        <v>218</v>
      </c>
      <c r="C13" s="1025">
        <v>0</v>
      </c>
      <c r="D13" s="1025">
        <v>0</v>
      </c>
      <c r="E13" s="1025">
        <v>0</v>
      </c>
      <c r="F13" s="1025">
        <v>0</v>
      </c>
      <c r="G13" s="1025">
        <v>0</v>
      </c>
      <c r="H13" s="1025">
        <v>0</v>
      </c>
      <c r="I13" s="1106" t="s">
        <v>216</v>
      </c>
    </row>
    <row r="14" spans="1:13" ht="12.75" customHeight="1">
      <c r="A14" s="1011" t="s">
        <v>219</v>
      </c>
      <c r="B14" s="1120" t="s">
        <v>218</v>
      </c>
      <c r="C14" s="1025">
        <v>17</v>
      </c>
      <c r="D14" s="1025">
        <v>5599</v>
      </c>
      <c r="E14" s="1025">
        <v>0</v>
      </c>
      <c r="F14" s="1025">
        <v>0</v>
      </c>
      <c r="G14" s="1025">
        <v>18874.228999999999</v>
      </c>
      <c r="H14" s="1025">
        <v>574499.82000000007</v>
      </c>
      <c r="I14" s="1106">
        <v>0.24189483759342609</v>
      </c>
    </row>
    <row r="15" spans="1:13" s="3" customFormat="1" ht="12.75" customHeight="1">
      <c r="A15" s="657" t="s">
        <v>220</v>
      </c>
      <c r="B15" s="1121" t="s">
        <v>218</v>
      </c>
      <c r="C15" s="1023">
        <v>37</v>
      </c>
      <c r="D15" s="1023">
        <v>5515.6</v>
      </c>
      <c r="E15" s="1023">
        <v>0</v>
      </c>
      <c r="F15" s="1023">
        <v>0</v>
      </c>
      <c r="G15" s="1023">
        <v>22310.601999999999</v>
      </c>
      <c r="H15" s="1024">
        <v>544615.43999999994</v>
      </c>
      <c r="I15" s="1106">
        <v>0.22931193156800686</v>
      </c>
      <c r="J15" s="5"/>
    </row>
    <row r="16" spans="1:13">
      <c r="A16" s="657" t="s">
        <v>221</v>
      </c>
      <c r="B16" s="1121" t="s">
        <v>218</v>
      </c>
      <c r="C16" s="1023">
        <v>20</v>
      </c>
      <c r="D16" s="1023">
        <v>4985.8</v>
      </c>
      <c r="E16" s="1023">
        <v>-59.861999999999995</v>
      </c>
      <c r="F16" s="1023">
        <v>0</v>
      </c>
      <c r="G16" s="1023">
        <v>9310.773799999999</v>
      </c>
      <c r="H16" s="1024">
        <v>174313.59</v>
      </c>
      <c r="I16" s="1104">
        <v>7.3395249355129574E-2</v>
      </c>
    </row>
    <row r="17" spans="1:9">
      <c r="A17" s="656" t="s">
        <v>104</v>
      </c>
      <c r="B17" s="1122" t="s">
        <v>222</v>
      </c>
      <c r="C17" s="1023">
        <v>0</v>
      </c>
      <c r="D17" s="1023">
        <v>0</v>
      </c>
      <c r="E17" s="1023">
        <v>0</v>
      </c>
      <c r="F17" s="1023">
        <v>0</v>
      </c>
      <c r="G17" s="1023">
        <v>0</v>
      </c>
      <c r="H17" s="1024">
        <v>0</v>
      </c>
      <c r="I17" s="1107" t="s">
        <v>216</v>
      </c>
    </row>
    <row r="18" spans="1:9">
      <c r="A18" s="656" t="s">
        <v>223</v>
      </c>
      <c r="B18" s="1121" t="s">
        <v>92</v>
      </c>
      <c r="C18" s="1023">
        <v>39</v>
      </c>
      <c r="D18" s="1023"/>
      <c r="E18" s="1023">
        <v>6108.83</v>
      </c>
      <c r="F18" s="1023">
        <v>0.70330000000000015</v>
      </c>
      <c r="G18" s="1023">
        <v>507.73099999999999</v>
      </c>
      <c r="H18" s="1024">
        <v>106874.27000000002</v>
      </c>
      <c r="I18" s="1107">
        <v>4.4999725473483992E-2</v>
      </c>
    </row>
    <row r="19" spans="1:9">
      <c r="A19" s="656" t="s">
        <v>224</v>
      </c>
      <c r="B19" s="1121" t="s">
        <v>92</v>
      </c>
      <c r="C19" s="1023">
        <v>13</v>
      </c>
      <c r="D19" s="1023"/>
      <c r="E19" s="1023">
        <v>0</v>
      </c>
      <c r="F19" s="1023">
        <v>0</v>
      </c>
      <c r="G19" s="1023">
        <v>92.741</v>
      </c>
      <c r="H19" s="1024">
        <v>107.51</v>
      </c>
      <c r="I19" s="1107">
        <v>4.5267401458314182E-5</v>
      </c>
    </row>
    <row r="20" spans="1:9">
      <c r="A20" s="656" t="s">
        <v>225</v>
      </c>
      <c r="B20" s="1121" t="s">
        <v>92</v>
      </c>
      <c r="C20" s="1023">
        <v>0</v>
      </c>
      <c r="D20" s="1023"/>
      <c r="E20" s="1023">
        <v>0</v>
      </c>
      <c r="F20" s="1023">
        <v>0</v>
      </c>
      <c r="G20" s="1023">
        <v>0</v>
      </c>
      <c r="H20" s="1024">
        <v>0</v>
      </c>
      <c r="I20" s="1107" t="s">
        <v>216</v>
      </c>
    </row>
    <row r="21" spans="1:9" ht="12.75" customHeight="1">
      <c r="A21" s="658"/>
      <c r="B21" s="1121"/>
      <c r="C21" s="1023"/>
      <c r="D21" s="1023"/>
      <c r="E21" s="1023"/>
      <c r="F21" s="1023"/>
      <c r="G21" s="1023"/>
      <c r="H21" s="1024"/>
      <c r="I21" s="1107" t="s">
        <v>216</v>
      </c>
    </row>
    <row r="22" spans="1:9" ht="12.75" customHeight="1">
      <c r="A22" s="654" t="s">
        <v>226</v>
      </c>
      <c r="B22" s="1110"/>
      <c r="C22" s="78"/>
      <c r="D22" s="78"/>
      <c r="E22" s="78"/>
      <c r="F22" s="78"/>
      <c r="G22" s="78"/>
      <c r="H22" s="78"/>
      <c r="I22" s="1111" t="s">
        <v>216</v>
      </c>
    </row>
    <row r="23" spans="1:9" ht="12.75" customHeight="1">
      <c r="A23" s="656" t="s">
        <v>111</v>
      </c>
      <c r="B23" s="1121" t="s">
        <v>227</v>
      </c>
      <c r="C23" s="1023">
        <v>6012</v>
      </c>
      <c r="D23" s="1023"/>
      <c r="E23" s="1023">
        <v>464.46</v>
      </c>
      <c r="F23" s="1023">
        <v>0.42</v>
      </c>
      <c r="G23" s="1023">
        <v>0</v>
      </c>
      <c r="H23" s="1024">
        <v>8072</v>
      </c>
      <c r="I23" s="1107">
        <v>3.3987393225887088E-3</v>
      </c>
    </row>
    <row r="24" spans="1:9" ht="12.75" customHeight="1">
      <c r="A24" s="656" t="s">
        <v>228</v>
      </c>
      <c r="B24" s="1121" t="s">
        <v>227</v>
      </c>
      <c r="C24" s="1023">
        <v>0</v>
      </c>
      <c r="D24" s="1023"/>
      <c r="E24" s="1023">
        <v>0</v>
      </c>
      <c r="F24" s="1023">
        <v>0</v>
      </c>
      <c r="G24" s="1023">
        <v>0</v>
      </c>
      <c r="H24" s="1024">
        <v>0</v>
      </c>
      <c r="I24" s="1107" t="s">
        <v>216</v>
      </c>
    </row>
    <row r="25" spans="1:9" ht="12.75" customHeight="1">
      <c r="A25" s="656" t="s">
        <v>229</v>
      </c>
      <c r="B25" s="1121" t="s">
        <v>227</v>
      </c>
      <c r="C25" s="1023">
        <v>1384.21</v>
      </c>
      <c r="D25" s="1023"/>
      <c r="E25" s="1023">
        <v>4540.2088000000003</v>
      </c>
      <c r="F25" s="1023">
        <v>4.7063139999999999</v>
      </c>
      <c r="G25" s="1023">
        <v>0</v>
      </c>
      <c r="H25" s="1024">
        <v>124981.44</v>
      </c>
      <c r="I25" s="1107">
        <v>5.2623802616670136E-2</v>
      </c>
    </row>
    <row r="26" spans="1:9" ht="12.75" customHeight="1">
      <c r="A26" s="656" t="s">
        <v>230</v>
      </c>
      <c r="B26" s="1121" t="s">
        <v>227</v>
      </c>
      <c r="C26" s="1023">
        <v>0</v>
      </c>
      <c r="D26" s="1023"/>
      <c r="E26" s="1023">
        <v>0</v>
      </c>
      <c r="F26" s="1023">
        <v>0</v>
      </c>
      <c r="G26" s="1023">
        <v>0</v>
      </c>
      <c r="H26" s="1024">
        <v>0</v>
      </c>
      <c r="I26" s="1107" t="s">
        <v>216</v>
      </c>
    </row>
    <row r="27" spans="1:9">
      <c r="A27" s="1112"/>
      <c r="B27" s="1121"/>
      <c r="C27" s="1023"/>
      <c r="D27" s="1023"/>
      <c r="E27" s="1023"/>
      <c r="F27" s="1023"/>
      <c r="G27" s="1023"/>
      <c r="H27" s="1024"/>
      <c r="I27" s="1107" t="s">
        <v>216</v>
      </c>
    </row>
    <row r="28" spans="1:9" ht="12.75" customHeight="1">
      <c r="A28" s="654" t="s">
        <v>29</v>
      </c>
      <c r="B28" s="1110"/>
      <c r="C28" s="78"/>
      <c r="D28" s="78"/>
      <c r="E28" s="78"/>
      <c r="F28" s="78"/>
      <c r="G28" s="78"/>
      <c r="H28" s="78"/>
      <c r="I28" s="1111" t="s">
        <v>216</v>
      </c>
    </row>
    <row r="29" spans="1:9">
      <c r="A29" s="1113" t="s">
        <v>231</v>
      </c>
      <c r="B29" s="1121" t="s">
        <v>232</v>
      </c>
      <c r="C29" s="1023">
        <v>13</v>
      </c>
      <c r="D29" s="1023">
        <v>56</v>
      </c>
      <c r="E29" s="1023">
        <v>3998.8</v>
      </c>
      <c r="F29" s="1023">
        <v>5.1955999999999998</v>
      </c>
      <c r="G29" s="1023">
        <v>-72.559999999999988</v>
      </c>
      <c r="H29" s="1024">
        <v>146553.22999999998</v>
      </c>
      <c r="I29" s="1107">
        <v>6.1706668192936964E-2</v>
      </c>
    </row>
    <row r="30" spans="1:9" ht="12.75" customHeight="1">
      <c r="A30" s="1113" t="s">
        <v>233</v>
      </c>
      <c r="B30" s="1121" t="s">
        <v>232</v>
      </c>
      <c r="C30" s="1023">
        <v>6</v>
      </c>
      <c r="D30" s="1023">
        <v>21</v>
      </c>
      <c r="E30" s="1023">
        <v>2811</v>
      </c>
      <c r="F30" s="1023">
        <v>2.08</v>
      </c>
      <c r="G30" s="1023">
        <v>0</v>
      </c>
      <c r="H30" s="1024">
        <v>60592.21</v>
      </c>
      <c r="I30" s="1107">
        <v>2.5512528093353911E-2</v>
      </c>
    </row>
    <row r="31" spans="1:9" ht="12.75" customHeight="1">
      <c r="A31" s="92" t="s">
        <v>234</v>
      </c>
      <c r="B31" s="983" t="s">
        <v>232</v>
      </c>
      <c r="C31" s="1023">
        <v>5</v>
      </c>
      <c r="D31" s="1023">
        <v>15</v>
      </c>
      <c r="E31" s="1023">
        <v>6645</v>
      </c>
      <c r="F31" s="1023">
        <v>3.51</v>
      </c>
      <c r="G31" s="1023">
        <v>169.5</v>
      </c>
      <c r="H31" s="1024">
        <v>39799.410000000003</v>
      </c>
      <c r="I31" s="1107">
        <v>1.6757658545940322E-2</v>
      </c>
    </row>
    <row r="32" spans="1:9" ht="12.75" customHeight="1">
      <c r="A32" s="1113" t="s">
        <v>235</v>
      </c>
      <c r="B32" s="1121" t="s">
        <v>232</v>
      </c>
      <c r="C32" s="1023">
        <v>0</v>
      </c>
      <c r="D32" s="1023">
        <v>0</v>
      </c>
      <c r="E32" s="1023">
        <v>0</v>
      </c>
      <c r="F32" s="1023">
        <v>0</v>
      </c>
      <c r="G32" s="1023">
        <v>0</v>
      </c>
      <c r="H32" s="1024">
        <v>0</v>
      </c>
      <c r="I32" s="1107" t="s">
        <v>216</v>
      </c>
    </row>
    <row r="33" spans="1:12" ht="12.75" customHeight="1">
      <c r="A33" s="1113" t="s">
        <v>236</v>
      </c>
      <c r="B33" s="1121" t="s">
        <v>232</v>
      </c>
      <c r="C33" s="1023">
        <v>0</v>
      </c>
      <c r="D33" s="1023">
        <v>0</v>
      </c>
      <c r="E33" s="1023">
        <v>0</v>
      </c>
      <c r="F33" s="1023">
        <v>0</v>
      </c>
      <c r="G33" s="1023">
        <v>0</v>
      </c>
      <c r="H33" s="1024">
        <v>0</v>
      </c>
      <c r="I33" s="1107" t="s">
        <v>216</v>
      </c>
    </row>
    <row r="34" spans="1:12" ht="12.75" customHeight="1">
      <c r="A34" s="1113" t="s">
        <v>237</v>
      </c>
      <c r="B34" s="1121" t="s">
        <v>218</v>
      </c>
      <c r="C34" s="1023">
        <v>17</v>
      </c>
      <c r="D34" s="1023">
        <v>1518</v>
      </c>
      <c r="E34" s="1023">
        <v>771.42000000000007</v>
      </c>
      <c r="F34" s="1023">
        <v>0.67080000000000006</v>
      </c>
      <c r="G34" s="1023">
        <v>729.69199999999989</v>
      </c>
      <c r="H34" s="1024">
        <v>154275.84999999998</v>
      </c>
      <c r="I34" s="1107">
        <v>6.495830003974197E-2</v>
      </c>
    </row>
    <row r="35" spans="1:12">
      <c r="A35" s="1114" t="s">
        <v>238</v>
      </c>
      <c r="B35" s="1121" t="s">
        <v>218</v>
      </c>
      <c r="C35" s="1023">
        <v>2</v>
      </c>
      <c r="D35" s="1023">
        <v>1200</v>
      </c>
      <c r="E35" s="1023">
        <v>-4896</v>
      </c>
      <c r="F35" s="1023">
        <v>-0.48</v>
      </c>
      <c r="G35" s="1023">
        <v>1010.4</v>
      </c>
      <c r="H35" s="1024">
        <v>73029.709999999992</v>
      </c>
      <c r="I35" s="1107">
        <v>3.0749374020595865E-2</v>
      </c>
      <c r="K35" s="154"/>
    </row>
    <row r="36" spans="1:12">
      <c r="A36" s="1113" t="s">
        <v>125</v>
      </c>
      <c r="B36" s="1121" t="s">
        <v>92</v>
      </c>
      <c r="C36" s="1023">
        <v>19</v>
      </c>
      <c r="D36" s="1023"/>
      <c r="E36" s="1023">
        <v>1243.42</v>
      </c>
      <c r="F36" s="1023">
        <v>0</v>
      </c>
      <c r="G36" s="1023">
        <v>115.46599999999999</v>
      </c>
      <c r="H36" s="1024">
        <v>6134.49</v>
      </c>
      <c r="I36" s="1107">
        <v>2.5829450429914777E-3</v>
      </c>
    </row>
    <row r="37" spans="1:12">
      <c r="A37" s="1113"/>
      <c r="B37" s="1121"/>
      <c r="C37" s="1023"/>
      <c r="D37" s="1023"/>
      <c r="E37" s="1023"/>
      <c r="F37" s="1023"/>
      <c r="G37" s="1023"/>
      <c r="H37" s="1024"/>
      <c r="I37" s="1107" t="s">
        <v>216</v>
      </c>
      <c r="L37" t="s">
        <v>239</v>
      </c>
    </row>
    <row r="38" spans="1:12">
      <c r="A38" s="654" t="s">
        <v>132</v>
      </c>
      <c r="B38" s="1110"/>
      <c r="C38" s="78"/>
      <c r="D38" s="78"/>
      <c r="E38" s="78"/>
      <c r="F38" s="78"/>
      <c r="G38" s="78"/>
      <c r="H38" s="78"/>
      <c r="I38" s="1111" t="s">
        <v>216</v>
      </c>
    </row>
    <row r="39" spans="1:12">
      <c r="A39" s="656" t="s">
        <v>240</v>
      </c>
      <c r="B39" s="1121" t="s">
        <v>92</v>
      </c>
      <c r="C39" s="1023">
        <v>952</v>
      </c>
      <c r="D39" s="1023"/>
      <c r="E39" s="1023">
        <v>126133.99</v>
      </c>
      <c r="F39" s="1023">
        <v>1.0780999999999998</v>
      </c>
      <c r="G39" s="1023">
        <v>-1621.7860000000001</v>
      </c>
      <c r="H39" s="1024">
        <v>94774.384116086032</v>
      </c>
      <c r="I39" s="1107">
        <v>3.9905032962025314E-2</v>
      </c>
    </row>
    <row r="40" spans="1:12">
      <c r="A40" s="657" t="s">
        <v>241</v>
      </c>
      <c r="B40" s="1121" t="s">
        <v>92</v>
      </c>
      <c r="C40" s="1023" t="s">
        <v>242</v>
      </c>
      <c r="D40" s="1023"/>
      <c r="E40" s="1023"/>
      <c r="F40" s="1023"/>
      <c r="G40" s="1023"/>
      <c r="H40" s="1024"/>
      <c r="I40" s="1107" t="s">
        <v>216</v>
      </c>
    </row>
    <row r="41" spans="1:12">
      <c r="A41" s="657" t="s">
        <v>243</v>
      </c>
      <c r="B41" s="1121" t="s">
        <v>92</v>
      </c>
      <c r="C41" s="1023" t="s">
        <v>242</v>
      </c>
      <c r="D41" s="1023"/>
      <c r="E41" s="1023"/>
      <c r="F41" s="1023"/>
      <c r="G41" s="1023"/>
      <c r="H41" s="1024"/>
      <c r="I41" s="1107" t="s">
        <v>216</v>
      </c>
    </row>
    <row r="42" spans="1:12">
      <c r="A42" s="92" t="s">
        <v>244</v>
      </c>
      <c r="B42" s="983" t="s">
        <v>92</v>
      </c>
      <c r="C42" s="1023">
        <v>810</v>
      </c>
      <c r="D42" s="1023"/>
      <c r="E42" s="1023">
        <v>177123.6</v>
      </c>
      <c r="F42" s="1023">
        <v>1.98</v>
      </c>
      <c r="G42" s="1023">
        <v>-3064.2839999999997</v>
      </c>
      <c r="H42" s="1024">
        <v>58558.20818014456</v>
      </c>
      <c r="I42" s="1107">
        <v>2.4656105649429275E-2</v>
      </c>
    </row>
    <row r="43" spans="1:12">
      <c r="A43" s="514" t="s">
        <v>245</v>
      </c>
      <c r="B43" s="973" t="s">
        <v>92</v>
      </c>
      <c r="C43" s="1023">
        <v>182</v>
      </c>
      <c r="D43" s="1023"/>
      <c r="E43" s="1023">
        <v>21698.04</v>
      </c>
      <c r="F43" s="1023">
        <v>0.47320000000000001</v>
      </c>
      <c r="G43" s="1023">
        <v>0</v>
      </c>
      <c r="H43" s="1024">
        <v>12265.3931035815</v>
      </c>
      <c r="I43" s="1107">
        <v>5.1643798127045107E-3</v>
      </c>
    </row>
    <row r="44" spans="1:12">
      <c r="A44" s="657" t="s">
        <v>246</v>
      </c>
      <c r="B44" s="1121" t="s">
        <v>92</v>
      </c>
      <c r="C44" s="1023">
        <v>460</v>
      </c>
      <c r="D44" s="1023"/>
      <c r="E44" s="1023">
        <v>160508.40000000002</v>
      </c>
      <c r="F44" s="1023">
        <v>1.6617000000000002</v>
      </c>
      <c r="G44" s="1023">
        <v>-2535.0519999999997</v>
      </c>
      <c r="H44" s="1024">
        <v>71827.167427091961</v>
      </c>
      <c r="I44" s="1107">
        <v>3.0243039936152166E-2</v>
      </c>
    </row>
    <row r="45" spans="1:12">
      <c r="A45" s="657" t="s">
        <v>247</v>
      </c>
      <c r="B45" s="1121" t="s">
        <v>92</v>
      </c>
      <c r="C45" s="1023">
        <v>356</v>
      </c>
      <c r="D45" s="1023"/>
      <c r="E45" s="1023">
        <v>65296.36</v>
      </c>
      <c r="F45" s="1023">
        <v>0.60110000000000008</v>
      </c>
      <c r="G45" s="1023">
        <v>-921.88499999999999</v>
      </c>
      <c r="H45" s="1024">
        <v>9650.1849493001955</v>
      </c>
      <c r="I45" s="1107">
        <v>4.0632387335778368E-3</v>
      </c>
    </row>
    <row r="46" spans="1:12">
      <c r="A46" s="657" t="s">
        <v>248</v>
      </c>
      <c r="B46" s="1121" t="s">
        <v>92</v>
      </c>
      <c r="C46" s="1023">
        <v>55</v>
      </c>
      <c r="D46" s="1023"/>
      <c r="E46" s="1023">
        <v>11322.3</v>
      </c>
      <c r="F46" s="1023">
        <v>1.54</v>
      </c>
      <c r="G46" s="1023">
        <v>-195.85499999999999</v>
      </c>
      <c r="H46" s="1024">
        <v>0</v>
      </c>
      <c r="I46" s="1107" t="s">
        <v>216</v>
      </c>
    </row>
    <row r="47" spans="1:12">
      <c r="A47" s="657" t="s">
        <v>249</v>
      </c>
      <c r="B47" s="1121" t="s">
        <v>92</v>
      </c>
      <c r="C47" s="1023">
        <v>24</v>
      </c>
      <c r="D47" s="1023"/>
      <c r="E47" s="1023">
        <v>6327.1200000000008</v>
      </c>
      <c r="F47" s="1023">
        <v>0</v>
      </c>
      <c r="G47" s="1023">
        <v>0</v>
      </c>
      <c r="H47" s="1024">
        <v>4981.4619186519049</v>
      </c>
      <c r="I47" s="1107">
        <v>2.0974591807359296E-3</v>
      </c>
    </row>
    <row r="48" spans="1:12">
      <c r="A48" s="983" t="s">
        <v>250</v>
      </c>
      <c r="B48" s="983" t="s">
        <v>92</v>
      </c>
      <c r="C48" s="1023">
        <v>0</v>
      </c>
      <c r="D48" s="1023"/>
      <c r="E48" s="1023">
        <v>0</v>
      </c>
      <c r="F48" s="1023">
        <v>0</v>
      </c>
      <c r="G48" s="1023">
        <v>0</v>
      </c>
      <c r="H48" s="1024">
        <v>0</v>
      </c>
      <c r="I48" s="1107" t="s">
        <v>216</v>
      </c>
    </row>
    <row r="49" spans="1:9">
      <c r="A49" s="657" t="s">
        <v>251</v>
      </c>
      <c r="B49" s="1121" t="s">
        <v>92</v>
      </c>
      <c r="C49" s="1023">
        <v>225</v>
      </c>
      <c r="D49" s="1023"/>
      <c r="E49" s="1023">
        <v>121403.52</v>
      </c>
      <c r="F49" s="1023">
        <v>0</v>
      </c>
      <c r="G49" s="1023">
        <v>0</v>
      </c>
      <c r="H49" s="1024">
        <v>98859.173355833802</v>
      </c>
      <c r="I49" s="1107">
        <v>4.1624945476100877E-2</v>
      </c>
    </row>
    <row r="50" spans="1:9">
      <c r="A50" s="656" t="s">
        <v>252</v>
      </c>
      <c r="B50" s="1121" t="s">
        <v>92</v>
      </c>
      <c r="C50" s="1023">
        <v>5</v>
      </c>
      <c r="D50" s="1023"/>
      <c r="E50" s="1023">
        <v>2694.66</v>
      </c>
      <c r="F50" s="1023">
        <v>0</v>
      </c>
      <c r="G50" s="1023">
        <v>0</v>
      </c>
      <c r="H50" s="1024">
        <v>1043.4193265813765</v>
      </c>
      <c r="I50" s="1107">
        <v>4.3933477393473167E-4</v>
      </c>
    </row>
    <row r="51" spans="1:9">
      <c r="A51" s="656" t="s">
        <v>253</v>
      </c>
      <c r="B51" s="1121" t="s">
        <v>92</v>
      </c>
      <c r="C51" s="1023" t="s">
        <v>242</v>
      </c>
      <c r="D51" s="1023"/>
      <c r="E51" s="1023">
        <v>0</v>
      </c>
      <c r="F51" s="1023">
        <v>0</v>
      </c>
      <c r="G51" s="1023">
        <v>0</v>
      </c>
      <c r="H51" s="1024">
        <v>0</v>
      </c>
      <c r="I51" s="1107" t="s">
        <v>216</v>
      </c>
    </row>
    <row r="52" spans="1:9">
      <c r="A52" s="656" t="s">
        <v>254</v>
      </c>
      <c r="B52" s="1121" t="s">
        <v>92</v>
      </c>
      <c r="C52" s="1023">
        <v>60</v>
      </c>
      <c r="D52" s="1023"/>
      <c r="E52" s="1023">
        <v>3668.67</v>
      </c>
      <c r="F52" s="1023">
        <v>0.27600000000000002</v>
      </c>
      <c r="G52" s="1023">
        <v>-63.48</v>
      </c>
      <c r="H52" s="1024">
        <v>6748.1042893887497</v>
      </c>
      <c r="I52" s="1107">
        <v>2.8413091428735231E-3</v>
      </c>
    </row>
    <row r="53" spans="1:9">
      <c r="A53" s="1113"/>
      <c r="B53" s="1121"/>
      <c r="C53" s="1023"/>
      <c r="D53" s="1023"/>
      <c r="E53" s="1023"/>
      <c r="F53" s="1023"/>
      <c r="G53" s="1023"/>
      <c r="H53" s="1024"/>
      <c r="I53" s="1108" t="s">
        <v>216</v>
      </c>
    </row>
    <row r="54" spans="1:9">
      <c r="A54" s="654" t="s">
        <v>32</v>
      </c>
      <c r="B54" s="1110"/>
      <c r="C54" s="78"/>
      <c r="D54" s="78"/>
      <c r="E54" s="78"/>
      <c r="F54" s="78"/>
      <c r="G54" s="78"/>
      <c r="H54" s="78"/>
      <c r="I54" s="1111" t="s">
        <v>216</v>
      </c>
    </row>
    <row r="55" spans="1:9">
      <c r="A55" s="1113" t="s">
        <v>255</v>
      </c>
      <c r="B55" s="1121" t="s">
        <v>92</v>
      </c>
      <c r="C55" s="1023">
        <v>1</v>
      </c>
      <c r="D55" s="1023"/>
      <c r="E55" s="1023">
        <v>130</v>
      </c>
      <c r="F55" s="1023">
        <v>2.1399999999999999E-2</v>
      </c>
      <c r="G55" s="1023">
        <v>-2.2490000000000001</v>
      </c>
      <c r="H55" s="1024">
        <v>119.30000000000001</v>
      </c>
      <c r="I55" s="1107">
        <v>5.0231615607635405E-5</v>
      </c>
    </row>
    <row r="56" spans="1:9">
      <c r="A56" s="1113" t="s">
        <v>256</v>
      </c>
      <c r="B56" s="1121" t="s">
        <v>92</v>
      </c>
      <c r="C56" s="1023">
        <v>0</v>
      </c>
      <c r="D56" s="1023"/>
      <c r="E56" s="1023">
        <v>0</v>
      </c>
      <c r="F56" s="1023">
        <v>0</v>
      </c>
      <c r="G56" s="1023">
        <v>0</v>
      </c>
      <c r="H56" s="1024">
        <v>0</v>
      </c>
      <c r="I56" s="1107">
        <v>0</v>
      </c>
    </row>
    <row r="57" spans="1:9">
      <c r="A57" s="1113"/>
      <c r="B57" s="1121"/>
      <c r="C57" s="1023"/>
      <c r="D57" s="1023"/>
      <c r="E57" s="1023"/>
      <c r="F57" s="1023"/>
      <c r="G57" s="1023"/>
      <c r="H57" s="1024"/>
      <c r="I57" s="99"/>
    </row>
    <row r="58" spans="1:9">
      <c r="A58" s="654" t="s">
        <v>257</v>
      </c>
      <c r="B58" s="1110"/>
      <c r="C58" s="78"/>
      <c r="D58" s="78"/>
      <c r="E58" s="78"/>
      <c r="F58" s="78"/>
      <c r="G58" s="78"/>
      <c r="H58" s="78"/>
      <c r="I58" s="102"/>
    </row>
    <row r="59" spans="1:9" ht="14.25">
      <c r="A59" s="1114" t="s">
        <v>258</v>
      </c>
      <c r="B59" s="1121"/>
      <c r="C59" s="1023"/>
      <c r="D59" s="1023"/>
      <c r="E59" s="1023"/>
      <c r="F59" s="1023"/>
      <c r="G59" s="1023"/>
      <c r="H59" s="1123"/>
      <c r="I59" s="99"/>
    </row>
    <row r="60" spans="1:9" ht="13.5" thickBot="1">
      <c r="A60" s="659"/>
      <c r="B60" s="1115"/>
      <c r="C60" s="1116"/>
      <c r="D60" s="1116"/>
      <c r="E60" s="44"/>
      <c r="F60" s="45"/>
      <c r="G60" s="44"/>
      <c r="H60" s="46"/>
      <c r="I60" s="1117"/>
    </row>
    <row r="61" spans="1:9" ht="13.5" thickBot="1">
      <c r="A61" s="660" t="s">
        <v>10</v>
      </c>
      <c r="B61" s="1118" t="s">
        <v>41</v>
      </c>
      <c r="C61" s="1124">
        <f t="shared" ref="C61:H61" si="0">SUM(C9:C57)</f>
        <v>10716.21</v>
      </c>
      <c r="D61" s="1124">
        <f t="shared" si="0"/>
        <v>18910.400000000001</v>
      </c>
      <c r="E61" s="1124">
        <f t="shared" si="0"/>
        <v>718031.47680000018</v>
      </c>
      <c r="F61" s="1124">
        <f t="shared" si="0"/>
        <v>24.453513999999995</v>
      </c>
      <c r="G61" s="1124">
        <f t="shared" si="0"/>
        <v>44641.305800000002</v>
      </c>
      <c r="H61" s="1125">
        <f t="shared" si="0"/>
        <v>2374998.2666666596</v>
      </c>
      <c r="I61" s="211"/>
    </row>
    <row r="62" spans="1:9" ht="13.5" thickBot="1">
      <c r="A62" s="39"/>
      <c r="B62" s="3"/>
      <c r="C62" s="1126"/>
      <c r="D62" s="1126"/>
      <c r="E62" s="1126"/>
      <c r="F62" s="1126"/>
      <c r="G62" s="1126"/>
    </row>
    <row r="63" spans="1:9" ht="13.5" thickBot="1">
      <c r="A63" s="212" t="s">
        <v>259</v>
      </c>
      <c r="B63" s="213" t="s">
        <v>260</v>
      </c>
      <c r="H63" s="263"/>
    </row>
    <row r="64" spans="1:9">
      <c r="A64" s="40" t="s">
        <v>261</v>
      </c>
      <c r="B64" s="1128">
        <v>20</v>
      </c>
      <c r="G64" s="155"/>
      <c r="H64" s="263"/>
    </row>
    <row r="65" spans="1:9" ht="25.5">
      <c r="A65" s="43" t="s">
        <v>262</v>
      </c>
      <c r="B65" s="1128">
        <v>3</v>
      </c>
      <c r="H65" s="263"/>
    </row>
    <row r="66" spans="1:9" ht="27">
      <c r="A66" s="103" t="s">
        <v>263</v>
      </c>
      <c r="B66" s="1127">
        <v>1821</v>
      </c>
      <c r="H66" s="263"/>
    </row>
    <row r="67" spans="1:9" ht="25.5">
      <c r="A67" s="103" t="s">
        <v>264</v>
      </c>
      <c r="B67" s="1127">
        <v>173</v>
      </c>
    </row>
    <row r="68" spans="1:9" ht="13.5" thickBot="1"/>
    <row r="69" spans="1:9" s="341" customFormat="1" ht="15" customHeight="1">
      <c r="A69" s="475"/>
      <c r="B69" s="1232" t="s">
        <v>265</v>
      </c>
      <c r="C69" s="1233"/>
      <c r="D69" s="1234"/>
      <c r="E69" s="1"/>
      <c r="F69" s="263"/>
      <c r="G69" s="407"/>
      <c r="H69" s="408"/>
    </row>
    <row r="70" spans="1:9" s="341" customFormat="1" ht="13.5" thickBot="1">
      <c r="A70" s="476" t="s">
        <v>266</v>
      </c>
      <c r="B70" s="477" t="s">
        <v>8</v>
      </c>
      <c r="C70" s="478" t="s">
        <v>9</v>
      </c>
      <c r="D70" s="479" t="s">
        <v>10</v>
      </c>
      <c r="E70" s="1"/>
      <c r="F70" s="263"/>
      <c r="G70" s="263"/>
      <c r="H70" s="408"/>
    </row>
    <row r="71" spans="1:9" s="341" customFormat="1">
      <c r="A71" s="471" t="s">
        <v>267</v>
      </c>
      <c r="B71" s="472">
        <v>112211.09599999999</v>
      </c>
      <c r="C71" s="473">
        <v>105196.85400000001</v>
      </c>
      <c r="D71" s="474">
        <v>217407.95</v>
      </c>
      <c r="E71" s="263"/>
      <c r="F71" s="408"/>
      <c r="G71" s="408"/>
      <c r="H71" s="408"/>
    </row>
    <row r="72" spans="1:9" s="341" customFormat="1">
      <c r="A72" s="450" t="s">
        <v>268</v>
      </c>
      <c r="B72" s="409">
        <v>166939.5</v>
      </c>
      <c r="C72" s="410">
        <v>154098</v>
      </c>
      <c r="D72" s="1175">
        <v>321037.5</v>
      </c>
      <c r="E72" s="263"/>
      <c r="F72" s="408"/>
      <c r="G72" s="408"/>
      <c r="H72" s="408"/>
    </row>
    <row r="73" spans="1:9" s="341" customFormat="1" ht="15">
      <c r="A73" s="451" t="s">
        <v>269</v>
      </c>
      <c r="B73" s="409">
        <v>980744.46000000008</v>
      </c>
      <c r="C73" s="410">
        <v>152327.36000000007</v>
      </c>
      <c r="D73" s="1176">
        <v>1133071.82</v>
      </c>
      <c r="E73" s="411" t="s">
        <v>270</v>
      </c>
      <c r="F73" s="408"/>
      <c r="G73" s="1180"/>
      <c r="H73" s="412"/>
    </row>
    <row r="74" spans="1:9" s="341" customFormat="1" ht="15.75" thickBot="1">
      <c r="A74" s="413"/>
      <c r="B74" s="414"/>
      <c r="C74" s="415"/>
      <c r="D74" s="416"/>
      <c r="E74" s="263"/>
      <c r="F74" s="408"/>
      <c r="G74" s="408"/>
      <c r="H74" s="408"/>
    </row>
    <row r="75" spans="1:9" s="341" customFormat="1" ht="13.5" thickBot="1">
      <c r="A75" s="449" t="s">
        <v>271</v>
      </c>
      <c r="B75" s="1129">
        <f>SUM(B71:B73)</f>
        <v>1259895.0560000001</v>
      </c>
      <c r="C75" s="1130">
        <f>SUM(C71:C73)</f>
        <v>411622.21400000004</v>
      </c>
      <c r="D75" s="1131">
        <f>SUM(D71:D73)</f>
        <v>1671517.27</v>
      </c>
      <c r="E75" s="1"/>
      <c r="H75" s="408"/>
    </row>
    <row r="76" spans="1:9" s="341" customFormat="1" ht="15">
      <c r="A76" s="417"/>
      <c r="B76" s="418"/>
      <c r="C76" s="419"/>
      <c r="D76" s="419"/>
      <c r="E76" s="1"/>
      <c r="H76" s="408"/>
    </row>
    <row r="77" spans="1:9" s="341" customFormat="1" ht="15" customHeight="1">
      <c r="A77" s="1183" t="s">
        <v>166</v>
      </c>
      <c r="B77" s="1183"/>
      <c r="C77" s="1183"/>
      <c r="D77" s="1183"/>
      <c r="E77" s="1183"/>
      <c r="F77" s="1183"/>
      <c r="G77" s="1183"/>
      <c r="H77" s="1183"/>
      <c r="I77" s="358"/>
    </row>
    <row r="78" spans="1:9" ht="57" customHeight="1">
      <c r="A78" s="1235" t="s">
        <v>272</v>
      </c>
      <c r="B78" s="1235"/>
      <c r="C78" s="1235"/>
      <c r="D78" s="1235"/>
      <c r="E78" s="1235"/>
      <c r="F78" s="1235"/>
      <c r="G78" s="1235"/>
      <c r="H78" s="1235"/>
    </row>
    <row r="79" spans="1:9" ht="13.5" customHeight="1">
      <c r="A79" s="1235" t="s">
        <v>273</v>
      </c>
      <c r="B79" s="1235"/>
      <c r="C79" s="1235"/>
      <c r="D79" s="1235"/>
      <c r="E79" s="1235"/>
      <c r="F79" s="1235"/>
      <c r="G79" s="1235"/>
      <c r="H79" s="1235"/>
    </row>
    <row r="80" spans="1:9" ht="14.25" customHeight="1">
      <c r="A80" s="1235" t="s">
        <v>274</v>
      </c>
      <c r="B80" s="1235"/>
      <c r="C80" s="1235"/>
      <c r="D80" s="1235"/>
      <c r="E80" s="1235"/>
      <c r="F80" s="1235"/>
      <c r="G80" s="1235"/>
      <c r="H80" s="1235"/>
    </row>
    <row r="81" spans="1:8" ht="13.5" customHeight="1">
      <c r="A81" s="1236" t="s">
        <v>275</v>
      </c>
      <c r="B81" s="1236"/>
      <c r="C81" s="1236"/>
      <c r="D81" s="1236"/>
      <c r="E81" s="1236"/>
      <c r="F81" s="1236"/>
      <c r="G81" s="1236"/>
      <c r="H81" s="1236"/>
    </row>
    <row r="82" spans="1:8" ht="25.5" customHeight="1">
      <c r="A82" s="1215" t="s">
        <v>276</v>
      </c>
      <c r="B82" s="1215"/>
      <c r="C82" s="1215"/>
      <c r="D82" s="1215"/>
      <c r="E82" s="1215"/>
      <c r="F82" s="1215"/>
      <c r="G82" s="1215"/>
    </row>
    <row r="83" spans="1:8" ht="15" customHeight="1">
      <c r="A83" s="1215" t="s">
        <v>277</v>
      </c>
      <c r="B83" s="1215"/>
      <c r="C83" s="1215"/>
      <c r="D83" s="1215"/>
      <c r="E83" s="1215"/>
      <c r="F83" s="1215"/>
      <c r="G83" s="1215"/>
      <c r="H83" s="1215"/>
    </row>
    <row r="84" spans="1:8" ht="15" customHeight="1">
      <c r="A84" s="1215" t="s">
        <v>278</v>
      </c>
      <c r="B84" s="1215"/>
      <c r="C84" s="1215"/>
      <c r="D84" s="1215"/>
      <c r="E84" s="1215"/>
      <c r="F84" s="1215"/>
      <c r="G84" s="1215"/>
      <c r="H84" s="1215"/>
    </row>
    <row r="85" spans="1:8">
      <c r="A85" s="1215"/>
      <c r="B85" s="1215"/>
      <c r="C85" s="1215"/>
      <c r="D85" s="1215"/>
      <c r="E85" s="1215"/>
      <c r="F85" s="1215"/>
      <c r="G85" s="1215"/>
      <c r="H85" s="1215"/>
    </row>
    <row r="101" ht="12.75" customHeight="1"/>
    <row r="102" ht="18.75" customHeight="1"/>
    <row r="103" ht="28.5" customHeight="1"/>
    <row r="104" ht="18.75" customHeight="1"/>
    <row r="105" ht="18.75" customHeight="1"/>
    <row r="106" ht="18.75" customHeight="1"/>
    <row r="107" ht="27.75" customHeight="1"/>
    <row r="108" ht="18.75" customHeight="1"/>
    <row r="109" ht="18" customHeight="1"/>
  </sheetData>
  <mergeCells count="16">
    <mergeCell ref="B69:D69"/>
    <mergeCell ref="A83:H83"/>
    <mergeCell ref="A84:H84"/>
    <mergeCell ref="A85:H85"/>
    <mergeCell ref="A78:H78"/>
    <mergeCell ref="A79:H79"/>
    <mergeCell ref="A82:G82"/>
    <mergeCell ref="A80:H80"/>
    <mergeCell ref="A77:H77"/>
    <mergeCell ref="A81:H81"/>
    <mergeCell ref="A1:H1"/>
    <mergeCell ref="A2:H2"/>
    <mergeCell ref="B5:H5"/>
    <mergeCell ref="C6:H6"/>
    <mergeCell ref="A4:H4"/>
    <mergeCell ref="A3:H3"/>
  </mergeCells>
  <printOptions horizontalCentered="1" verticalCentered="1"/>
  <pageMargins left="0.25" right="0.25" top="0.5" bottom="0.5" header="0.5" footer="0.5"/>
  <pageSetup paperSize="5" scale="10"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60"/>
  <sheetViews>
    <sheetView tabSelected="1" zoomScale="115" zoomScaleNormal="115" workbookViewId="0">
      <selection sqref="A1:M1"/>
    </sheetView>
  </sheetViews>
  <sheetFormatPr defaultColWidth="8.5703125" defaultRowHeight="12.75"/>
  <cols>
    <col min="1" max="1" width="45.5703125" customWidth="1"/>
    <col min="2" max="3" width="13" customWidth="1"/>
    <col min="4" max="4" width="29" customWidth="1"/>
  </cols>
  <sheetData>
    <row r="1" spans="1:4" ht="17.25" customHeight="1">
      <c r="A1" s="1237" t="s">
        <v>279</v>
      </c>
      <c r="B1" s="1237"/>
      <c r="C1" s="1237"/>
      <c r="D1" s="1237"/>
    </row>
    <row r="2" spans="1:4" ht="15.75">
      <c r="A2" s="1184" t="s">
        <v>1</v>
      </c>
      <c r="B2" s="1184"/>
      <c r="C2" s="1184"/>
      <c r="D2" s="1184"/>
    </row>
    <row r="3" spans="1:4" ht="15.75">
      <c r="A3" s="1186" t="s">
        <v>2</v>
      </c>
      <c r="B3" s="1186"/>
      <c r="C3" s="1186"/>
      <c r="D3" s="1186"/>
    </row>
    <row r="4" spans="1:4" ht="13.5" thickBot="1"/>
    <row r="5" spans="1:4" s="42" customFormat="1" ht="34.5" customHeight="1" thickBot="1">
      <c r="A5" s="214" t="s">
        <v>280</v>
      </c>
      <c r="B5" s="214" t="s">
        <v>281</v>
      </c>
      <c r="C5" s="214" t="s">
        <v>282</v>
      </c>
      <c r="D5" s="214" t="s">
        <v>283</v>
      </c>
    </row>
    <row r="6" spans="1:4" s="41" customFormat="1">
      <c r="A6" s="196" t="s">
        <v>24</v>
      </c>
      <c r="B6" s="53"/>
      <c r="C6" s="53"/>
      <c r="D6" s="197"/>
    </row>
    <row r="7" spans="1:4" s="41" customFormat="1">
      <c r="A7" s="174" t="s">
        <v>91</v>
      </c>
      <c r="B7" s="653">
        <v>44562</v>
      </c>
      <c r="C7" s="91"/>
      <c r="D7" s="90" t="s">
        <v>284</v>
      </c>
    </row>
    <row r="8" spans="1:4" s="41" customFormat="1">
      <c r="A8" s="174" t="s">
        <v>93</v>
      </c>
      <c r="B8" s="653">
        <v>44562</v>
      </c>
      <c r="C8" s="91"/>
      <c r="D8" s="90" t="s">
        <v>284</v>
      </c>
    </row>
    <row r="9" spans="1:4" s="41" customFormat="1">
      <c r="A9" s="174"/>
      <c r="B9" s="91"/>
      <c r="C9" s="91"/>
      <c r="D9" s="90"/>
    </row>
    <row r="10" spans="1:4" s="41" customFormat="1">
      <c r="A10" s="198" t="s">
        <v>27</v>
      </c>
      <c r="B10" s="104"/>
      <c r="C10" s="104"/>
      <c r="D10" s="199"/>
    </row>
    <row r="11" spans="1:4" s="41" customFormat="1">
      <c r="A11" s="1010" t="s">
        <v>217</v>
      </c>
      <c r="B11" s="653">
        <v>44562</v>
      </c>
      <c r="C11" s="91"/>
      <c r="D11" s="90" t="s">
        <v>284</v>
      </c>
    </row>
    <row r="12" spans="1:4" s="41" customFormat="1">
      <c r="A12" s="1011" t="s">
        <v>219</v>
      </c>
      <c r="B12" s="653">
        <v>44562</v>
      </c>
      <c r="C12" s="91"/>
      <c r="D12" s="90" t="s">
        <v>284</v>
      </c>
    </row>
    <row r="13" spans="1:4" s="41" customFormat="1">
      <c r="A13" s="101" t="s">
        <v>220</v>
      </c>
      <c r="B13" s="653">
        <v>44562</v>
      </c>
      <c r="C13" s="91"/>
      <c r="D13" s="200" t="s">
        <v>284</v>
      </c>
    </row>
    <row r="14" spans="1:4" s="41" customFormat="1">
      <c r="A14" s="101" t="s">
        <v>221</v>
      </c>
      <c r="B14" s="653">
        <v>44562</v>
      </c>
      <c r="C14" s="91"/>
      <c r="D14" s="200" t="s">
        <v>284</v>
      </c>
    </row>
    <row r="15" spans="1:4" s="41" customFormat="1">
      <c r="A15" s="174" t="s">
        <v>104</v>
      </c>
      <c r="B15" s="653">
        <v>44562</v>
      </c>
      <c r="C15" s="91"/>
      <c r="D15" s="200" t="s">
        <v>284</v>
      </c>
    </row>
    <row r="16" spans="1:4" s="41" customFormat="1">
      <c r="A16" s="174" t="s">
        <v>223</v>
      </c>
      <c r="B16" s="653">
        <v>44562</v>
      </c>
      <c r="C16" s="91"/>
      <c r="D16" s="90" t="s">
        <v>284</v>
      </c>
    </row>
    <row r="17" spans="1:4" s="41" customFormat="1">
      <c r="A17" s="174" t="s">
        <v>224</v>
      </c>
      <c r="B17" s="653">
        <v>44562</v>
      </c>
      <c r="C17" s="91"/>
      <c r="D17" s="90" t="s">
        <v>284</v>
      </c>
    </row>
    <row r="18" spans="1:4" s="41" customFormat="1">
      <c r="A18" s="174" t="s">
        <v>225</v>
      </c>
      <c r="B18" s="653">
        <v>44562</v>
      </c>
      <c r="C18" s="91"/>
      <c r="D18" s="90" t="s">
        <v>284</v>
      </c>
    </row>
    <row r="19" spans="1:4" s="41" customFormat="1">
      <c r="A19" s="174"/>
      <c r="B19" s="91"/>
      <c r="C19" s="91"/>
      <c r="D19" s="90"/>
    </row>
    <row r="20" spans="1:4" s="41" customFormat="1">
      <c r="A20" s="198" t="s">
        <v>226</v>
      </c>
      <c r="B20" s="104"/>
      <c r="C20" s="104"/>
      <c r="D20" s="199"/>
    </row>
    <row r="21" spans="1:4" s="41" customFormat="1">
      <c r="A21" s="174" t="s">
        <v>111</v>
      </c>
      <c r="B21" s="653">
        <v>44562</v>
      </c>
      <c r="C21" s="91"/>
      <c r="D21" s="90" t="s">
        <v>284</v>
      </c>
    </row>
    <row r="22" spans="1:4" s="41" customFormat="1">
      <c r="A22" s="174" t="s">
        <v>228</v>
      </c>
      <c r="B22" s="653">
        <v>44562</v>
      </c>
      <c r="C22" s="91"/>
      <c r="D22" s="90" t="s">
        <v>284</v>
      </c>
    </row>
    <row r="23" spans="1:4" s="41" customFormat="1">
      <c r="A23" s="174" t="s">
        <v>229</v>
      </c>
      <c r="B23" s="653">
        <v>44562</v>
      </c>
      <c r="C23" s="91"/>
      <c r="D23" s="90" t="s">
        <v>284</v>
      </c>
    </row>
    <row r="24" spans="1:4" s="41" customFormat="1">
      <c r="A24" s="174" t="s">
        <v>230</v>
      </c>
      <c r="B24" s="653">
        <v>44562</v>
      </c>
      <c r="C24" s="91"/>
      <c r="D24" s="90" t="s">
        <v>284</v>
      </c>
    </row>
    <row r="25" spans="1:4" s="41" customFormat="1">
      <c r="A25" s="174"/>
      <c r="B25" s="91"/>
      <c r="C25" s="91"/>
      <c r="D25" s="90"/>
    </row>
    <row r="26" spans="1:4" s="41" customFormat="1">
      <c r="A26" s="198" t="s">
        <v>29</v>
      </c>
      <c r="B26" s="104"/>
      <c r="C26" s="104"/>
      <c r="D26" s="199"/>
    </row>
    <row r="27" spans="1:4" s="41" customFormat="1">
      <c r="A27" s="174" t="s">
        <v>231</v>
      </c>
      <c r="B27" s="653">
        <v>44562</v>
      </c>
      <c r="C27" s="91"/>
      <c r="D27" s="200" t="s">
        <v>285</v>
      </c>
    </row>
    <row r="28" spans="1:4" s="41" customFormat="1">
      <c r="A28" s="92" t="s">
        <v>233</v>
      </c>
      <c r="B28" s="653">
        <v>44562</v>
      </c>
      <c r="C28" s="91"/>
      <c r="D28" s="200" t="s">
        <v>285</v>
      </c>
    </row>
    <row r="29" spans="1:4" s="41" customFormat="1" ht="15">
      <c r="A29" s="1168" t="s">
        <v>286</v>
      </c>
      <c r="B29" s="653">
        <v>44562</v>
      </c>
      <c r="C29" s="91"/>
      <c r="D29" s="200" t="s">
        <v>285</v>
      </c>
    </row>
    <row r="30" spans="1:4" s="41" customFormat="1">
      <c r="A30" s="92" t="s">
        <v>235</v>
      </c>
      <c r="B30" s="653">
        <v>44562</v>
      </c>
      <c r="C30" s="91"/>
      <c r="D30" s="200" t="s">
        <v>285</v>
      </c>
    </row>
    <row r="31" spans="1:4" s="41" customFormat="1">
      <c r="A31" s="92" t="s">
        <v>236</v>
      </c>
      <c r="B31" s="653">
        <v>44562</v>
      </c>
      <c r="C31" s="91"/>
      <c r="D31" s="200" t="s">
        <v>285</v>
      </c>
    </row>
    <row r="32" spans="1:4" s="41" customFormat="1">
      <c r="A32" s="174" t="s">
        <v>237</v>
      </c>
      <c r="B32" s="653">
        <v>44562</v>
      </c>
      <c r="C32" s="91"/>
      <c r="D32" s="200" t="s">
        <v>284</v>
      </c>
    </row>
    <row r="33" spans="1:4" s="41" customFormat="1">
      <c r="A33" s="174" t="s">
        <v>238</v>
      </c>
      <c r="B33" s="653">
        <v>44562</v>
      </c>
      <c r="C33" s="91"/>
      <c r="D33" s="200" t="s">
        <v>284</v>
      </c>
    </row>
    <row r="34" spans="1:4" s="41" customFormat="1">
      <c r="A34" s="174" t="s">
        <v>125</v>
      </c>
      <c r="B34" s="653">
        <v>44562</v>
      </c>
      <c r="C34" s="91"/>
      <c r="D34" s="200" t="s">
        <v>284</v>
      </c>
    </row>
    <row r="35" spans="1:4" s="41" customFormat="1">
      <c r="A35" s="174"/>
      <c r="B35" s="91"/>
      <c r="C35" s="91"/>
      <c r="D35" s="90"/>
    </row>
    <row r="36" spans="1:4" s="41" customFormat="1">
      <c r="A36" s="198" t="s">
        <v>31</v>
      </c>
      <c r="B36" s="104"/>
      <c r="C36" s="104"/>
      <c r="D36" s="199"/>
    </row>
    <row r="37" spans="1:4" s="41" customFormat="1">
      <c r="A37" s="174" t="s">
        <v>240</v>
      </c>
      <c r="B37" s="653">
        <v>44562</v>
      </c>
      <c r="C37" s="91"/>
      <c r="D37" s="200" t="s">
        <v>284</v>
      </c>
    </row>
    <row r="38" spans="1:4" s="41" customFormat="1">
      <c r="A38" s="174" t="s">
        <v>241</v>
      </c>
      <c r="B38" s="653">
        <v>44562</v>
      </c>
      <c r="C38" s="91"/>
      <c r="D38" s="200" t="s">
        <v>284</v>
      </c>
    </row>
    <row r="39" spans="1:4" s="41" customFormat="1">
      <c r="A39" s="101" t="s">
        <v>243</v>
      </c>
      <c r="B39" s="653">
        <v>44562</v>
      </c>
      <c r="C39" s="91"/>
      <c r="D39" s="200" t="s">
        <v>284</v>
      </c>
    </row>
    <row r="40" spans="1:4" s="41" customFormat="1" ht="15">
      <c r="A40" s="1168" t="s">
        <v>244</v>
      </c>
      <c r="B40" s="653">
        <v>44562</v>
      </c>
      <c r="C40" s="91"/>
      <c r="D40" s="200" t="s">
        <v>284</v>
      </c>
    </row>
    <row r="41" spans="1:4" s="41" customFormat="1" ht="15">
      <c r="A41" s="1169" t="s">
        <v>245</v>
      </c>
      <c r="B41" s="653">
        <v>44562</v>
      </c>
      <c r="C41" s="91"/>
      <c r="D41" s="200" t="s">
        <v>284</v>
      </c>
    </row>
    <row r="42" spans="1:4" s="41" customFormat="1">
      <c r="A42" s="101" t="s">
        <v>246</v>
      </c>
      <c r="B42" s="653">
        <v>44562</v>
      </c>
      <c r="C42" s="91"/>
      <c r="D42" s="200" t="s">
        <v>284</v>
      </c>
    </row>
    <row r="43" spans="1:4" s="41" customFormat="1">
      <c r="A43" s="101" t="s">
        <v>247</v>
      </c>
      <c r="B43" s="653">
        <v>44562</v>
      </c>
      <c r="C43" s="91"/>
      <c r="D43" s="200" t="s">
        <v>284</v>
      </c>
    </row>
    <row r="44" spans="1:4" s="41" customFormat="1">
      <c r="A44" s="101" t="s">
        <v>248</v>
      </c>
      <c r="B44" s="653">
        <v>44562</v>
      </c>
      <c r="C44" s="91"/>
      <c r="D44" s="200" t="s">
        <v>284</v>
      </c>
    </row>
    <row r="45" spans="1:4" s="41" customFormat="1">
      <c r="A45" s="1097" t="s">
        <v>249</v>
      </c>
      <c r="B45" s="653">
        <v>44562</v>
      </c>
      <c r="C45" s="91"/>
      <c r="D45" s="200" t="s">
        <v>284</v>
      </c>
    </row>
    <row r="46" spans="1:4" s="41" customFormat="1" ht="15">
      <c r="A46" s="1170" t="s">
        <v>250</v>
      </c>
      <c r="B46" s="1096">
        <v>44562</v>
      </c>
      <c r="C46" s="91"/>
      <c r="D46" s="200" t="s">
        <v>284</v>
      </c>
    </row>
    <row r="47" spans="1:4" s="41" customFormat="1">
      <c r="A47" s="1098" t="s">
        <v>251</v>
      </c>
      <c r="B47" s="653">
        <v>44562</v>
      </c>
      <c r="C47" s="91"/>
      <c r="D47" s="200" t="s">
        <v>284</v>
      </c>
    </row>
    <row r="48" spans="1:4" s="41" customFormat="1">
      <c r="A48" s="174" t="s">
        <v>252</v>
      </c>
      <c r="B48" s="653">
        <v>44562</v>
      </c>
      <c r="C48" s="91"/>
      <c r="D48" s="200" t="s">
        <v>284</v>
      </c>
    </row>
    <row r="49" spans="1:4" s="41" customFormat="1">
      <c r="A49" s="174" t="s">
        <v>253</v>
      </c>
      <c r="B49" s="653">
        <v>44562</v>
      </c>
      <c r="C49" s="91"/>
      <c r="D49" s="200" t="s">
        <v>284</v>
      </c>
    </row>
    <row r="50" spans="1:4" s="41" customFormat="1">
      <c r="A50" s="174" t="s">
        <v>254</v>
      </c>
      <c r="B50" s="653">
        <v>44562</v>
      </c>
      <c r="C50" s="91"/>
      <c r="D50" s="200" t="s">
        <v>284</v>
      </c>
    </row>
    <row r="51" spans="1:4" s="41" customFormat="1">
      <c r="A51" s="174"/>
      <c r="B51" s="91"/>
      <c r="C51" s="91"/>
      <c r="D51" s="90"/>
    </row>
    <row r="52" spans="1:4" s="41" customFormat="1">
      <c r="A52" s="198" t="s">
        <v>32</v>
      </c>
      <c r="B52" s="104"/>
      <c r="C52" s="104"/>
      <c r="D52" s="199"/>
    </row>
    <row r="53" spans="1:4" s="41" customFormat="1">
      <c r="A53" s="174" t="s">
        <v>255</v>
      </c>
      <c r="B53" s="653">
        <v>44562</v>
      </c>
      <c r="C53" s="91"/>
      <c r="D53" s="200" t="s">
        <v>284</v>
      </c>
    </row>
    <row r="54" spans="1:4" s="41" customFormat="1">
      <c r="A54" s="174" t="s">
        <v>256</v>
      </c>
      <c r="B54" s="653">
        <v>44562</v>
      </c>
      <c r="C54" s="91"/>
      <c r="D54" s="200" t="s">
        <v>284</v>
      </c>
    </row>
    <row r="55" spans="1:4" s="41" customFormat="1" ht="13.5" thickBot="1">
      <c r="A55" s="201"/>
      <c r="B55" s="11"/>
      <c r="C55" s="11"/>
      <c r="D55" s="202"/>
    </row>
    <row r="56" spans="1:4" s="41" customFormat="1">
      <c r="A56"/>
      <c r="B56"/>
      <c r="C56"/>
      <c r="D56"/>
    </row>
    <row r="57" spans="1:4" s="41" customFormat="1" ht="14.25" customHeight="1">
      <c r="A57" t="s">
        <v>287</v>
      </c>
      <c r="B57"/>
      <c r="C57"/>
      <c r="D57"/>
    </row>
    <row r="58" spans="1:4" s="41" customFormat="1" ht="54" customHeight="1">
      <c r="A58" s="1238" t="s">
        <v>288</v>
      </c>
      <c r="B58" s="1238"/>
      <c r="C58" s="1238"/>
      <c r="D58" s="1238"/>
    </row>
    <row r="59" spans="1:4" s="41" customFormat="1" ht="12.75" customHeight="1">
      <c r="A59" s="1216" t="s">
        <v>289</v>
      </c>
      <c r="B59" s="1216"/>
      <c r="C59" s="1216"/>
      <c r="D59" s="1216"/>
    </row>
    <row r="60" spans="1:4" ht="26.25" customHeight="1">
      <c r="A60" s="1215" t="s">
        <v>290</v>
      </c>
      <c r="B60" s="1215"/>
      <c r="C60" s="1215"/>
      <c r="D60" s="1215"/>
    </row>
  </sheetData>
  <mergeCells count="6">
    <mergeCell ref="A1:D1"/>
    <mergeCell ref="A59:D59"/>
    <mergeCell ref="A60:D60"/>
    <mergeCell ref="A2:D2"/>
    <mergeCell ref="A3:D3"/>
    <mergeCell ref="A58:D58"/>
  </mergeCells>
  <printOptions horizontalCentered="1" verticalCentered="1"/>
  <pageMargins left="0.25" right="0.25" top="0.5" bottom="0.5" header="0.5" footer="0.5"/>
  <pageSetup scale="9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dimension ref="A1:Q82"/>
  <sheetViews>
    <sheetView tabSelected="1" zoomScale="115" zoomScaleNormal="115" workbookViewId="0">
      <selection sqref="A1:M1"/>
    </sheetView>
  </sheetViews>
  <sheetFormatPr defaultColWidth="8.5703125" defaultRowHeight="12.75"/>
  <cols>
    <col min="1" max="1" width="38.42578125" bestFit="1" customWidth="1"/>
    <col min="2" max="2" width="6.5703125" customWidth="1"/>
    <col min="6" max="6" width="10" customWidth="1"/>
    <col min="7" max="7" width="9.5703125" customWidth="1"/>
    <col min="8" max="8" width="12.5703125" customWidth="1"/>
    <col min="9" max="9" width="8.140625" customWidth="1"/>
    <col min="10" max="10" width="34.5703125" customWidth="1"/>
    <col min="11" max="11" width="11" customWidth="1"/>
    <col min="15" max="15" width="10.140625" customWidth="1"/>
    <col min="16" max="16" width="12.7109375" customWidth="1"/>
    <col min="17" max="17" width="18.42578125" customWidth="1"/>
  </cols>
  <sheetData>
    <row r="1" spans="1:17" ht="15.75" customHeight="1">
      <c r="A1" s="1219" t="s">
        <v>291</v>
      </c>
      <c r="B1" s="1219"/>
      <c r="C1" s="1219"/>
      <c r="D1" s="1219"/>
      <c r="E1" s="1219"/>
      <c r="F1" s="1219"/>
      <c r="G1" s="1219"/>
      <c r="H1" s="1219"/>
      <c r="I1" s="1219"/>
      <c r="J1" s="1219"/>
      <c r="K1" s="1219"/>
      <c r="L1" s="1219"/>
      <c r="M1" s="1219"/>
      <c r="N1" s="1219"/>
      <c r="O1" s="1219"/>
      <c r="P1" s="1219"/>
      <c r="Q1" s="1219"/>
    </row>
    <row r="2" spans="1:17" ht="15.75" customHeight="1">
      <c r="A2" s="1184" t="s">
        <v>1</v>
      </c>
      <c r="B2" s="1184"/>
      <c r="C2" s="1184"/>
      <c r="D2" s="1184"/>
      <c r="E2" s="1184"/>
      <c r="F2" s="1184"/>
      <c r="G2" s="1184"/>
      <c r="H2" s="1184"/>
      <c r="I2" s="1184"/>
      <c r="J2" s="1184"/>
      <c r="K2" s="1184"/>
      <c r="L2" s="1184"/>
      <c r="M2" s="1184"/>
      <c r="N2" s="1184"/>
      <c r="O2" s="1184"/>
      <c r="P2" s="1184"/>
      <c r="Q2" s="1184"/>
    </row>
    <row r="3" spans="1:17" ht="15.75" customHeight="1">
      <c r="A3" s="1186" t="s">
        <v>2</v>
      </c>
      <c r="B3" s="1186"/>
      <c r="C3" s="1186"/>
      <c r="D3" s="1186"/>
      <c r="E3" s="1186"/>
      <c r="F3" s="1186"/>
      <c r="G3" s="1186"/>
      <c r="H3" s="1186"/>
      <c r="I3" s="1186"/>
      <c r="J3" s="1186"/>
      <c r="K3" s="1186"/>
      <c r="L3" s="1186"/>
      <c r="M3" s="1186"/>
      <c r="N3" s="1186"/>
      <c r="O3" s="1186"/>
      <c r="P3" s="1186"/>
      <c r="Q3" s="1186"/>
    </row>
    <row r="4" spans="1:17" ht="28.5" customHeight="1" thickBot="1">
      <c r="A4" s="495"/>
      <c r="B4" s="495"/>
      <c r="C4" s="495"/>
      <c r="D4" s="495"/>
      <c r="E4" s="495"/>
      <c r="F4" s="495"/>
      <c r="G4" s="495"/>
      <c r="H4" s="495"/>
      <c r="I4" s="495"/>
      <c r="J4" s="495"/>
      <c r="K4" s="495"/>
      <c r="L4" s="495"/>
      <c r="M4" s="495"/>
      <c r="N4" s="495"/>
    </row>
    <row r="5" spans="1:17" ht="16.5" thickBot="1">
      <c r="A5" s="1252" t="s">
        <v>83</v>
      </c>
      <c r="B5" s="1255" t="s">
        <v>84</v>
      </c>
      <c r="C5" s="1259" t="s">
        <v>292</v>
      </c>
      <c r="D5" s="1260"/>
      <c r="E5" s="1260"/>
      <c r="F5" s="1260"/>
      <c r="G5" s="1260"/>
      <c r="H5" s="1261"/>
      <c r="I5" s="1249"/>
      <c r="J5" s="1252" t="s">
        <v>83</v>
      </c>
      <c r="K5" s="1255" t="s">
        <v>84</v>
      </c>
      <c r="L5" s="1239" t="s">
        <v>293</v>
      </c>
      <c r="M5" s="1240"/>
      <c r="N5" s="1240"/>
      <c r="O5" s="1240"/>
      <c r="P5" s="1240"/>
      <c r="Q5" s="1241"/>
    </row>
    <row r="6" spans="1:17">
      <c r="A6" s="1253"/>
      <c r="B6" s="1256"/>
      <c r="C6" s="1262" t="s">
        <v>294</v>
      </c>
      <c r="D6" s="1263"/>
      <c r="E6" s="1263"/>
      <c r="F6" s="1263"/>
      <c r="G6" s="1263"/>
      <c r="H6" s="1264"/>
      <c r="I6" s="1250"/>
      <c r="J6" s="1253"/>
      <c r="K6" s="1256"/>
      <c r="L6" s="1242" t="s">
        <v>295</v>
      </c>
      <c r="M6" s="1243"/>
      <c r="N6" s="1243"/>
      <c r="O6" s="1243"/>
      <c r="P6" s="1243"/>
      <c r="Q6" s="1244"/>
    </row>
    <row r="7" spans="1:17" ht="39" thickBot="1">
      <c r="A7" s="1254" t="s">
        <v>83</v>
      </c>
      <c r="B7" s="1257" t="s">
        <v>84</v>
      </c>
      <c r="C7" s="496" t="s">
        <v>85</v>
      </c>
      <c r="D7" s="497" t="s">
        <v>296</v>
      </c>
      <c r="E7" s="497" t="s">
        <v>297</v>
      </c>
      <c r="F7" s="497" t="s">
        <v>298</v>
      </c>
      <c r="G7" s="497" t="s">
        <v>89</v>
      </c>
      <c r="H7" s="498" t="s">
        <v>90</v>
      </c>
      <c r="I7" s="1250"/>
      <c r="J7" s="1254"/>
      <c r="K7" s="1257"/>
      <c r="L7" s="499" t="s">
        <v>85</v>
      </c>
      <c r="M7" s="500" t="s">
        <v>296</v>
      </c>
      <c r="N7" s="500" t="s">
        <v>297</v>
      </c>
      <c r="O7" s="500" t="s">
        <v>298</v>
      </c>
      <c r="P7" s="500" t="s">
        <v>89</v>
      </c>
      <c r="Q7" s="501" t="s">
        <v>90</v>
      </c>
    </row>
    <row r="8" spans="1:17">
      <c r="A8" s="64" t="s">
        <v>24</v>
      </c>
      <c r="B8" s="502"/>
      <c r="C8" s="503"/>
      <c r="D8" s="85"/>
      <c r="E8" s="85"/>
      <c r="F8" s="85"/>
      <c r="G8" s="85"/>
      <c r="H8" s="86"/>
      <c r="I8" s="1250"/>
      <c r="J8" s="64" t="s">
        <v>24</v>
      </c>
      <c r="K8" s="502"/>
      <c r="L8" s="504"/>
      <c r="M8" s="505"/>
      <c r="N8" s="505"/>
      <c r="O8" s="505"/>
      <c r="P8" s="505"/>
      <c r="Q8" s="506"/>
    </row>
    <row r="9" spans="1:17">
      <c r="A9" s="507"/>
      <c r="B9" s="507" t="s">
        <v>92</v>
      </c>
      <c r="C9" s="508">
        <v>0</v>
      </c>
      <c r="D9" s="87">
        <v>0</v>
      </c>
      <c r="E9" s="87">
        <v>0</v>
      </c>
      <c r="F9" s="87">
        <v>0</v>
      </c>
      <c r="G9" s="509">
        <v>0</v>
      </c>
      <c r="H9" s="77">
        <f>IF($G$44&lt;&gt;0,G9/$G$44,0)</f>
        <v>0</v>
      </c>
      <c r="I9" s="1250"/>
      <c r="J9" s="507"/>
      <c r="K9" s="507" t="s">
        <v>92</v>
      </c>
      <c r="L9" s="508">
        <v>0</v>
      </c>
      <c r="M9" s="87">
        <v>0</v>
      </c>
      <c r="N9" s="87">
        <v>0</v>
      </c>
      <c r="O9" s="87">
        <v>0</v>
      </c>
      <c r="P9" s="509">
        <v>0</v>
      </c>
      <c r="Q9" s="77">
        <f>IF($G$44&lt;&gt;0,P9/$G$44,0)</f>
        <v>0</v>
      </c>
    </row>
    <row r="10" spans="1:17">
      <c r="A10" s="507"/>
      <c r="B10" s="507" t="s">
        <v>92</v>
      </c>
      <c r="C10" s="508">
        <v>0</v>
      </c>
      <c r="D10" s="87">
        <v>0</v>
      </c>
      <c r="E10" s="87">
        <v>0</v>
      </c>
      <c r="F10" s="87">
        <v>0</v>
      </c>
      <c r="G10" s="509">
        <v>0</v>
      </c>
      <c r="H10" s="77">
        <f>IF($G$44&lt;&gt;0,G10/$G$44,0)</f>
        <v>0</v>
      </c>
      <c r="I10" s="1250"/>
      <c r="J10" s="507"/>
      <c r="K10" s="507" t="s">
        <v>92</v>
      </c>
      <c r="L10" s="508">
        <v>0</v>
      </c>
      <c r="M10" s="87">
        <v>0</v>
      </c>
      <c r="N10" s="87">
        <v>0</v>
      </c>
      <c r="O10" s="87">
        <v>0</v>
      </c>
      <c r="P10" s="509">
        <v>0</v>
      </c>
      <c r="Q10" s="77">
        <f>IF($G$44&lt;&gt;0,P10/$G$44,0)</f>
        <v>0</v>
      </c>
    </row>
    <row r="11" spans="1:17">
      <c r="A11" s="507"/>
      <c r="B11" s="507" t="s">
        <v>92</v>
      </c>
      <c r="C11" s="508">
        <v>0</v>
      </c>
      <c r="D11" s="87">
        <v>0</v>
      </c>
      <c r="E11" s="87">
        <v>0</v>
      </c>
      <c r="F11" s="87">
        <v>0</v>
      </c>
      <c r="G11" s="509">
        <v>0</v>
      </c>
      <c r="H11" s="77">
        <f>IF($G$44&lt;&gt;0,G11/$G$44,0)</f>
        <v>0</v>
      </c>
      <c r="I11" s="1250"/>
      <c r="J11" s="507"/>
      <c r="K11" s="507" t="s">
        <v>92</v>
      </c>
      <c r="L11" s="508">
        <v>0</v>
      </c>
      <c r="M11" s="87">
        <v>0</v>
      </c>
      <c r="N11" s="87">
        <v>0</v>
      </c>
      <c r="O11" s="87">
        <v>0</v>
      </c>
      <c r="P11" s="509">
        <v>0</v>
      </c>
      <c r="Q11" s="77">
        <f>IF($G$44&lt;&gt;0,P11/$G$44,0)</f>
        <v>0</v>
      </c>
    </row>
    <row r="12" spans="1:17">
      <c r="A12" s="65" t="s">
        <v>27</v>
      </c>
      <c r="B12" s="510"/>
      <c r="C12" s="164"/>
      <c r="D12" s="78"/>
      <c r="E12" s="78"/>
      <c r="F12" s="78"/>
      <c r="G12" s="78"/>
      <c r="H12" s="86"/>
      <c r="I12" s="1250"/>
      <c r="J12" s="65" t="s">
        <v>27</v>
      </c>
      <c r="K12" s="510"/>
      <c r="L12" s="164"/>
      <c r="M12" s="78"/>
      <c r="N12" s="78"/>
      <c r="O12" s="78"/>
      <c r="P12" s="78"/>
      <c r="Q12" s="86"/>
    </row>
    <row r="13" spans="1:17">
      <c r="A13" s="507"/>
      <c r="B13" s="507" t="s">
        <v>100</v>
      </c>
      <c r="C13" s="508">
        <v>0</v>
      </c>
      <c r="D13" s="87">
        <v>0</v>
      </c>
      <c r="E13" s="87">
        <v>0</v>
      </c>
      <c r="F13" s="87">
        <v>0</v>
      </c>
      <c r="G13" s="509">
        <v>0</v>
      </c>
      <c r="H13" s="77">
        <f>IF($G$44&lt;&gt;0,G13/$G$44,0)</f>
        <v>0</v>
      </c>
      <c r="I13" s="1250"/>
      <c r="J13" s="507"/>
      <c r="K13" s="507" t="s">
        <v>100</v>
      </c>
      <c r="L13" s="508">
        <v>0</v>
      </c>
      <c r="M13" s="87">
        <v>0</v>
      </c>
      <c r="N13" s="87">
        <v>0</v>
      </c>
      <c r="O13" s="87">
        <v>0</v>
      </c>
      <c r="P13" s="509">
        <v>0</v>
      </c>
      <c r="Q13" s="77">
        <f>IF($G$44&lt;&gt;0,P13/$G$44,0)</f>
        <v>0</v>
      </c>
    </row>
    <row r="14" spans="1:17">
      <c r="A14" s="507"/>
      <c r="B14" s="507" t="s">
        <v>92</v>
      </c>
      <c r="C14" s="508">
        <v>0</v>
      </c>
      <c r="D14" s="87">
        <v>0</v>
      </c>
      <c r="E14" s="87">
        <v>0</v>
      </c>
      <c r="F14" s="87">
        <v>0</v>
      </c>
      <c r="G14" s="509">
        <v>0</v>
      </c>
      <c r="H14" s="77">
        <f>IF($G$44&lt;&gt;0,G14/$G$44,0)</f>
        <v>0</v>
      </c>
      <c r="I14" s="1250"/>
      <c r="J14" s="507"/>
      <c r="K14" s="507" t="s">
        <v>92</v>
      </c>
      <c r="L14" s="508">
        <v>0</v>
      </c>
      <c r="M14" s="87">
        <v>0</v>
      </c>
      <c r="N14" s="87">
        <v>0</v>
      </c>
      <c r="O14" s="87">
        <v>0</v>
      </c>
      <c r="P14" s="509">
        <v>0</v>
      </c>
      <c r="Q14" s="77">
        <f>IF($G$44&lt;&gt;0,P14/$G$44,0)</f>
        <v>0</v>
      </c>
    </row>
    <row r="15" spans="1:17">
      <c r="A15" s="507"/>
      <c r="B15" s="507" t="s">
        <v>92</v>
      </c>
      <c r="C15" s="508">
        <v>0</v>
      </c>
      <c r="D15" s="87">
        <v>0</v>
      </c>
      <c r="E15" s="87">
        <v>0</v>
      </c>
      <c r="F15" s="87">
        <v>0</v>
      </c>
      <c r="G15" s="509">
        <v>0</v>
      </c>
      <c r="H15" s="77">
        <f>IF($G$44&lt;&gt;0,G15/$G$44,0)</f>
        <v>0</v>
      </c>
      <c r="I15" s="1250"/>
      <c r="J15" s="507"/>
      <c r="K15" s="507" t="s">
        <v>92</v>
      </c>
      <c r="L15" s="508">
        <v>0</v>
      </c>
      <c r="M15" s="87">
        <v>0</v>
      </c>
      <c r="N15" s="87">
        <v>0</v>
      </c>
      <c r="O15" s="87">
        <v>0</v>
      </c>
      <c r="P15" s="509">
        <v>0</v>
      </c>
      <c r="Q15" s="77">
        <f>IF($G$44&lt;&gt;0,P15/$G$44,0)</f>
        <v>0</v>
      </c>
    </row>
    <row r="16" spans="1:17">
      <c r="A16" s="507"/>
      <c r="B16" s="507" t="s">
        <v>92</v>
      </c>
      <c r="C16" s="508">
        <v>0</v>
      </c>
      <c r="D16" s="87">
        <v>0</v>
      </c>
      <c r="E16" s="87">
        <v>0</v>
      </c>
      <c r="F16" s="87">
        <v>0</v>
      </c>
      <c r="G16" s="509">
        <v>0</v>
      </c>
      <c r="H16" s="77">
        <f>IF($G$44&lt;&gt;0,G16/$G$44,0)</f>
        <v>0</v>
      </c>
      <c r="I16" s="1250"/>
      <c r="J16" s="507"/>
      <c r="K16" s="507" t="s">
        <v>92</v>
      </c>
      <c r="L16" s="508">
        <v>0</v>
      </c>
      <c r="M16" s="87">
        <v>0</v>
      </c>
      <c r="N16" s="87">
        <v>0</v>
      </c>
      <c r="O16" s="87">
        <v>0</v>
      </c>
      <c r="P16" s="509">
        <v>0</v>
      </c>
      <c r="Q16" s="77">
        <f>IF($G$44&lt;&gt;0,P16/$G$44,0)</f>
        <v>0</v>
      </c>
    </row>
    <row r="17" spans="1:17">
      <c r="A17" s="65" t="s">
        <v>299</v>
      </c>
      <c r="B17" s="510"/>
      <c r="C17" s="164"/>
      <c r="D17" s="78"/>
      <c r="E17" s="78"/>
      <c r="F17" s="78"/>
      <c r="G17" s="78"/>
      <c r="H17" s="86"/>
      <c r="I17" s="1250"/>
      <c r="J17" s="65" t="s">
        <v>299</v>
      </c>
      <c r="K17" s="510"/>
      <c r="L17" s="164"/>
      <c r="M17" s="78"/>
      <c r="N17" s="78"/>
      <c r="O17" s="78"/>
      <c r="P17" s="78"/>
      <c r="Q17" s="86"/>
    </row>
    <row r="18" spans="1:17">
      <c r="A18" s="507"/>
      <c r="B18" s="507" t="s">
        <v>100</v>
      </c>
      <c r="C18" s="508">
        <v>0</v>
      </c>
      <c r="D18" s="87">
        <v>0</v>
      </c>
      <c r="E18" s="87">
        <v>0</v>
      </c>
      <c r="F18" s="87">
        <v>0</v>
      </c>
      <c r="G18" s="509">
        <v>0</v>
      </c>
      <c r="H18" s="77">
        <f>IF($G$44&lt;&gt;0,G18/$G$44,0)</f>
        <v>0</v>
      </c>
      <c r="I18" s="1250"/>
      <c r="J18" s="507"/>
      <c r="K18" s="507" t="s">
        <v>100</v>
      </c>
      <c r="L18" s="508">
        <v>0</v>
      </c>
      <c r="M18" s="87">
        <v>0</v>
      </c>
      <c r="N18" s="87">
        <v>0</v>
      </c>
      <c r="O18" s="87">
        <v>0</v>
      </c>
      <c r="P18" s="509">
        <v>0</v>
      </c>
      <c r="Q18" s="77">
        <f>IF($G$44&lt;&gt;0,P18/$G$44,0)</f>
        <v>0</v>
      </c>
    </row>
    <row r="19" spans="1:17">
      <c r="A19" s="507"/>
      <c r="B19" s="507" t="s">
        <v>100</v>
      </c>
      <c r="C19" s="88">
        <v>0</v>
      </c>
      <c r="D19" s="89">
        <v>0</v>
      </c>
      <c r="E19" s="89">
        <v>0</v>
      </c>
      <c r="F19" s="89">
        <v>0</v>
      </c>
      <c r="G19" s="241">
        <v>0</v>
      </c>
      <c r="H19" s="77">
        <f>IF($G$44&lt;&gt;0,G19/$G$44,0)</f>
        <v>0</v>
      </c>
      <c r="I19" s="1250"/>
      <c r="J19" s="507"/>
      <c r="K19" s="507" t="s">
        <v>100</v>
      </c>
      <c r="L19" s="88">
        <v>0</v>
      </c>
      <c r="M19" s="89">
        <v>0</v>
      </c>
      <c r="N19" s="89">
        <v>0</v>
      </c>
      <c r="O19" s="89">
        <v>0</v>
      </c>
      <c r="P19" s="241">
        <v>0</v>
      </c>
      <c r="Q19" s="77">
        <f>IF($G$44&lt;&gt;0,P19/$G$44,0)</f>
        <v>0</v>
      </c>
    </row>
    <row r="20" spans="1:17">
      <c r="A20" s="511"/>
      <c r="B20" s="511" t="s">
        <v>100</v>
      </c>
      <c r="C20" s="508">
        <v>0</v>
      </c>
      <c r="D20" s="87">
        <v>0</v>
      </c>
      <c r="E20" s="87">
        <v>0</v>
      </c>
      <c r="F20" s="87">
        <v>0</v>
      </c>
      <c r="G20" s="509">
        <v>0</v>
      </c>
      <c r="H20" s="77">
        <f>IF($G$44&lt;&gt;0,G20/$G$44,0)</f>
        <v>0</v>
      </c>
      <c r="I20" s="1250"/>
      <c r="J20" s="511"/>
      <c r="K20" s="511" t="s">
        <v>100</v>
      </c>
      <c r="L20" s="508">
        <v>0</v>
      </c>
      <c r="M20" s="87">
        <v>0</v>
      </c>
      <c r="N20" s="87">
        <v>0</v>
      </c>
      <c r="O20" s="87">
        <v>0</v>
      </c>
      <c r="P20" s="509">
        <v>0</v>
      </c>
      <c r="Q20" s="77">
        <f>IF($G$44&lt;&gt;0,P20/$G$44,0)</f>
        <v>0</v>
      </c>
    </row>
    <row r="21" spans="1:17">
      <c r="A21" s="65" t="s">
        <v>29</v>
      </c>
      <c r="B21" s="510"/>
      <c r="C21" s="164"/>
      <c r="D21" s="78"/>
      <c r="E21" s="78"/>
      <c r="F21" s="78"/>
      <c r="G21" s="78"/>
      <c r="H21" s="86"/>
      <c r="I21" s="1250"/>
      <c r="J21" s="65" t="s">
        <v>29</v>
      </c>
      <c r="K21" s="510"/>
      <c r="L21" s="164"/>
      <c r="M21" s="78"/>
      <c r="N21" s="78"/>
      <c r="O21" s="78"/>
      <c r="P21" s="78"/>
      <c r="Q21" s="86"/>
    </row>
    <row r="22" spans="1:17">
      <c r="A22" s="507"/>
      <c r="B22" s="507" t="s">
        <v>92</v>
      </c>
      <c r="C22" s="508">
        <v>0</v>
      </c>
      <c r="D22" s="87">
        <v>0</v>
      </c>
      <c r="E22" s="87">
        <v>0</v>
      </c>
      <c r="F22" s="87">
        <v>0</v>
      </c>
      <c r="G22" s="509">
        <v>0</v>
      </c>
      <c r="H22" s="77">
        <f>IF($G$44&lt;&gt;0,G22/$G$44,0)</f>
        <v>0</v>
      </c>
      <c r="I22" s="1250"/>
      <c r="J22" s="507"/>
      <c r="K22" s="507" t="s">
        <v>92</v>
      </c>
      <c r="L22" s="508">
        <v>0</v>
      </c>
      <c r="M22" s="87">
        <v>0</v>
      </c>
      <c r="N22" s="87">
        <v>0</v>
      </c>
      <c r="O22" s="87">
        <v>0</v>
      </c>
      <c r="P22" s="509">
        <v>0</v>
      </c>
      <c r="Q22" s="77">
        <f>IF($G$44&lt;&gt;0,P22/$G$44,0)</f>
        <v>0</v>
      </c>
    </row>
    <row r="23" spans="1:17">
      <c r="A23" s="507"/>
      <c r="B23" s="507" t="s">
        <v>92</v>
      </c>
      <c r="C23" s="508">
        <v>0</v>
      </c>
      <c r="D23" s="87">
        <v>0</v>
      </c>
      <c r="E23" s="87">
        <v>0</v>
      </c>
      <c r="F23" s="87">
        <v>0</v>
      </c>
      <c r="G23" s="509">
        <v>0</v>
      </c>
      <c r="H23" s="77">
        <f>IF($G$44&lt;&gt;0,G23/$G$44,0)</f>
        <v>0</v>
      </c>
      <c r="I23" s="1250"/>
      <c r="J23" s="507"/>
      <c r="K23" s="507" t="s">
        <v>92</v>
      </c>
      <c r="L23" s="508">
        <v>0</v>
      </c>
      <c r="M23" s="87">
        <v>0</v>
      </c>
      <c r="N23" s="87">
        <v>0</v>
      </c>
      <c r="O23" s="87">
        <v>0</v>
      </c>
      <c r="P23" s="509">
        <v>0</v>
      </c>
      <c r="Q23" s="77">
        <f>IF($G$44&lt;&gt;0,P23/$G$44,0)</f>
        <v>0</v>
      </c>
    </row>
    <row r="24" spans="1:17">
      <c r="A24" s="507"/>
      <c r="B24" s="507" t="s">
        <v>100</v>
      </c>
      <c r="C24" s="508">
        <v>0</v>
      </c>
      <c r="D24" s="87">
        <v>0</v>
      </c>
      <c r="E24" s="87">
        <v>0</v>
      </c>
      <c r="F24" s="87">
        <v>0</v>
      </c>
      <c r="G24" s="509">
        <v>0</v>
      </c>
      <c r="H24" s="77">
        <f>IF($G$44&lt;&gt;0,G24/$G$44,0)</f>
        <v>0</v>
      </c>
      <c r="I24" s="1250"/>
      <c r="J24" s="507"/>
      <c r="K24" s="507" t="s">
        <v>100</v>
      </c>
      <c r="L24" s="508">
        <v>0</v>
      </c>
      <c r="M24" s="87">
        <v>0</v>
      </c>
      <c r="N24" s="87">
        <v>0</v>
      </c>
      <c r="O24" s="87">
        <v>0</v>
      </c>
      <c r="P24" s="509">
        <v>0</v>
      </c>
      <c r="Q24" s="77">
        <f>IF($G$44&lt;&gt;0,P24/$G$44,0)</f>
        <v>0</v>
      </c>
    </row>
    <row r="25" spans="1:17">
      <c r="A25" s="507"/>
      <c r="B25" s="507" t="s">
        <v>100</v>
      </c>
      <c r="C25" s="508">
        <v>0</v>
      </c>
      <c r="D25" s="87">
        <v>0</v>
      </c>
      <c r="E25" s="87">
        <v>0</v>
      </c>
      <c r="F25" s="87">
        <v>0</v>
      </c>
      <c r="G25" s="509">
        <v>0</v>
      </c>
      <c r="H25" s="77">
        <f>IF($G$44&lt;&gt;0,G25/$G$44,0)</f>
        <v>0</v>
      </c>
      <c r="I25" s="1250"/>
      <c r="J25" s="507"/>
      <c r="K25" s="507" t="s">
        <v>100</v>
      </c>
      <c r="L25" s="508">
        <v>0</v>
      </c>
      <c r="M25" s="87">
        <v>0</v>
      </c>
      <c r="N25" s="87">
        <v>0</v>
      </c>
      <c r="O25" s="87">
        <v>0</v>
      </c>
      <c r="P25" s="509">
        <v>0</v>
      </c>
      <c r="Q25" s="77">
        <f>IF($G$44&lt;&gt;0,P25/$G$44,0)</f>
        <v>0</v>
      </c>
    </row>
    <row r="26" spans="1:17">
      <c r="A26" s="507"/>
      <c r="B26" s="507" t="s">
        <v>100</v>
      </c>
      <c r="C26" s="508">
        <v>0</v>
      </c>
      <c r="D26" s="87">
        <v>0</v>
      </c>
      <c r="E26" s="87">
        <v>0</v>
      </c>
      <c r="F26" s="87">
        <v>0</v>
      </c>
      <c r="G26" s="509">
        <v>0</v>
      </c>
      <c r="H26" s="77">
        <f>IF($G$44&lt;&gt;0,G26/$G$44,0)</f>
        <v>0</v>
      </c>
      <c r="I26" s="1250"/>
      <c r="J26" s="507"/>
      <c r="K26" s="507" t="s">
        <v>100</v>
      </c>
      <c r="L26" s="508">
        <v>0</v>
      </c>
      <c r="M26" s="87">
        <v>0</v>
      </c>
      <c r="N26" s="87">
        <v>0</v>
      </c>
      <c r="O26" s="87">
        <v>0</v>
      </c>
      <c r="P26" s="509">
        <v>0</v>
      </c>
      <c r="Q26" s="77">
        <f>IF($G$44&lt;&gt;0,P26/$G$44,0)</f>
        <v>0</v>
      </c>
    </row>
    <row r="27" spans="1:17">
      <c r="A27" s="65" t="s">
        <v>30</v>
      </c>
      <c r="B27" s="510"/>
      <c r="C27" s="164"/>
      <c r="D27" s="78"/>
      <c r="E27" s="78"/>
      <c r="F27" s="78"/>
      <c r="G27" s="80"/>
      <c r="H27" s="86"/>
      <c r="I27" s="1250"/>
      <c r="J27" s="65" t="s">
        <v>30</v>
      </c>
      <c r="K27" s="510"/>
      <c r="L27" s="164"/>
      <c r="M27" s="78"/>
      <c r="N27" s="78"/>
      <c r="O27" s="78"/>
      <c r="P27" s="80"/>
      <c r="Q27" s="86"/>
    </row>
    <row r="28" spans="1:17">
      <c r="A28" s="507"/>
      <c r="B28" s="507" t="s">
        <v>100</v>
      </c>
      <c r="C28" s="508">
        <v>0</v>
      </c>
      <c r="D28" s="87">
        <v>0</v>
      </c>
      <c r="E28" s="87">
        <v>0</v>
      </c>
      <c r="F28" s="87">
        <v>0</v>
      </c>
      <c r="G28" s="509">
        <v>0</v>
      </c>
      <c r="H28" s="77">
        <f>IF($G$44&lt;&gt;0,G28/$G$44,0)</f>
        <v>0</v>
      </c>
      <c r="I28" s="1250"/>
      <c r="J28" s="507"/>
      <c r="K28" s="507" t="s">
        <v>100</v>
      </c>
      <c r="L28" s="508">
        <v>0</v>
      </c>
      <c r="M28" s="87">
        <v>0</v>
      </c>
      <c r="N28" s="87">
        <v>0</v>
      </c>
      <c r="O28" s="87">
        <v>0</v>
      </c>
      <c r="P28" s="509">
        <v>0</v>
      </c>
      <c r="Q28" s="77">
        <f>IF($G$44&lt;&gt;0,P28/$G$44,0)</f>
        <v>0</v>
      </c>
    </row>
    <row r="29" spans="1:17">
      <c r="A29" s="507"/>
      <c r="B29" s="507" t="s">
        <v>100</v>
      </c>
      <c r="C29" s="508">
        <v>0</v>
      </c>
      <c r="D29" s="87">
        <v>0</v>
      </c>
      <c r="E29" s="87">
        <v>0</v>
      </c>
      <c r="F29" s="87">
        <v>0</v>
      </c>
      <c r="G29" s="509">
        <v>0</v>
      </c>
      <c r="H29" s="77">
        <f>IF($G$44&lt;&gt;0,G29/$G$44,0)</f>
        <v>0</v>
      </c>
      <c r="I29" s="1250"/>
      <c r="J29" s="507"/>
      <c r="K29" s="507" t="s">
        <v>100</v>
      </c>
      <c r="L29" s="508">
        <v>0</v>
      </c>
      <c r="M29" s="87">
        <v>0</v>
      </c>
      <c r="N29" s="87">
        <v>0</v>
      </c>
      <c r="O29" s="87">
        <v>0</v>
      </c>
      <c r="P29" s="509">
        <v>0</v>
      </c>
      <c r="Q29" s="77">
        <f>IF($G$44&lt;&gt;0,P29/$G$44,0)</f>
        <v>0</v>
      </c>
    </row>
    <row r="30" spans="1:17">
      <c r="A30" s="65" t="s">
        <v>132</v>
      </c>
      <c r="B30" s="510"/>
      <c r="C30" s="164"/>
      <c r="D30" s="78"/>
      <c r="E30" s="78"/>
      <c r="F30" s="78"/>
      <c r="G30" s="78"/>
      <c r="H30" s="86"/>
      <c r="I30" s="1250"/>
      <c r="J30" s="65" t="s">
        <v>132</v>
      </c>
      <c r="K30" s="510"/>
      <c r="L30" s="164"/>
      <c r="M30" s="78"/>
      <c r="N30" s="78"/>
      <c r="O30" s="78"/>
      <c r="P30" s="78"/>
      <c r="Q30" s="86"/>
    </row>
    <row r="31" spans="1:17">
      <c r="A31" s="507"/>
      <c r="B31" s="507" t="s">
        <v>92</v>
      </c>
      <c r="C31" s="508"/>
      <c r="D31" s="87"/>
      <c r="E31" s="87"/>
      <c r="F31" s="87"/>
      <c r="G31" s="509">
        <v>0</v>
      </c>
      <c r="H31" s="77">
        <f t="shared" ref="H31:H36" si="0">IF($G$44&lt;&gt;0,G31/$G$44,0)</f>
        <v>0</v>
      </c>
      <c r="I31" s="1250"/>
      <c r="J31" s="507"/>
      <c r="K31" s="507" t="s">
        <v>92</v>
      </c>
      <c r="L31" s="508"/>
      <c r="M31" s="87"/>
      <c r="N31" s="87"/>
      <c r="O31" s="87"/>
      <c r="P31" s="509">
        <v>0</v>
      </c>
      <c r="Q31" s="77">
        <f t="shared" ref="Q31:Q36" si="1">IF($G$44&lt;&gt;0,P31/$G$44,0)</f>
        <v>0</v>
      </c>
    </row>
    <row r="32" spans="1:17">
      <c r="A32" s="507"/>
      <c r="B32" s="507" t="s">
        <v>92</v>
      </c>
      <c r="C32" s="508"/>
      <c r="D32" s="87"/>
      <c r="E32" s="87"/>
      <c r="F32" s="87"/>
      <c r="G32" s="509">
        <v>0</v>
      </c>
      <c r="H32" s="77">
        <f t="shared" si="0"/>
        <v>0</v>
      </c>
      <c r="I32" s="1250"/>
      <c r="J32" s="507"/>
      <c r="K32" s="507" t="s">
        <v>92</v>
      </c>
      <c r="L32" s="508"/>
      <c r="M32" s="87"/>
      <c r="N32" s="87"/>
      <c r="O32" s="87"/>
      <c r="P32" s="509">
        <v>0</v>
      </c>
      <c r="Q32" s="77">
        <f t="shared" si="1"/>
        <v>0</v>
      </c>
    </row>
    <row r="33" spans="1:17">
      <c r="A33" s="507"/>
      <c r="B33" s="507" t="s">
        <v>92</v>
      </c>
      <c r="C33" s="508">
        <v>0</v>
      </c>
      <c r="D33" s="87">
        <v>0</v>
      </c>
      <c r="E33" s="87">
        <v>0</v>
      </c>
      <c r="F33" s="87">
        <v>0</v>
      </c>
      <c r="G33" s="509">
        <v>0</v>
      </c>
      <c r="H33" s="77">
        <f t="shared" si="0"/>
        <v>0</v>
      </c>
      <c r="I33" s="1250"/>
      <c r="J33" s="507"/>
      <c r="K33" s="507" t="s">
        <v>92</v>
      </c>
      <c r="L33" s="508">
        <v>0</v>
      </c>
      <c r="M33" s="87">
        <v>0</v>
      </c>
      <c r="N33" s="87">
        <v>0</v>
      </c>
      <c r="O33" s="87">
        <v>0</v>
      </c>
      <c r="P33" s="509">
        <v>0</v>
      </c>
      <c r="Q33" s="77">
        <f t="shared" si="1"/>
        <v>0</v>
      </c>
    </row>
    <row r="34" spans="1:17">
      <c r="A34" s="507"/>
      <c r="B34" s="507" t="s">
        <v>92</v>
      </c>
      <c r="C34" s="508">
        <v>0</v>
      </c>
      <c r="D34" s="87">
        <v>0</v>
      </c>
      <c r="E34" s="87">
        <v>0</v>
      </c>
      <c r="F34" s="87">
        <v>0</v>
      </c>
      <c r="G34" s="509">
        <v>0</v>
      </c>
      <c r="H34" s="77">
        <f t="shared" si="0"/>
        <v>0</v>
      </c>
      <c r="I34" s="1250"/>
      <c r="J34" s="507"/>
      <c r="K34" s="507" t="s">
        <v>92</v>
      </c>
      <c r="L34" s="508">
        <v>0</v>
      </c>
      <c r="M34" s="87">
        <v>0</v>
      </c>
      <c r="N34" s="87">
        <v>0</v>
      </c>
      <c r="O34" s="87">
        <v>0</v>
      </c>
      <c r="P34" s="509">
        <v>0</v>
      </c>
      <c r="Q34" s="77">
        <f t="shared" si="1"/>
        <v>0</v>
      </c>
    </row>
    <row r="35" spans="1:17">
      <c r="A35" s="507"/>
      <c r="B35" s="507" t="s">
        <v>92</v>
      </c>
      <c r="C35" s="508">
        <v>0</v>
      </c>
      <c r="D35" s="87">
        <v>0</v>
      </c>
      <c r="E35" s="87">
        <v>0</v>
      </c>
      <c r="F35" s="87">
        <v>0</v>
      </c>
      <c r="G35" s="509">
        <v>0</v>
      </c>
      <c r="H35" s="77">
        <f t="shared" si="0"/>
        <v>0</v>
      </c>
      <c r="I35" s="1250"/>
      <c r="J35" s="507"/>
      <c r="K35" s="507" t="s">
        <v>92</v>
      </c>
      <c r="L35" s="508">
        <v>0</v>
      </c>
      <c r="M35" s="87">
        <v>0</v>
      </c>
      <c r="N35" s="87">
        <v>0</v>
      </c>
      <c r="O35" s="87">
        <v>0</v>
      </c>
      <c r="P35" s="509">
        <v>0</v>
      </c>
      <c r="Q35" s="77">
        <f t="shared" si="1"/>
        <v>0</v>
      </c>
    </row>
    <row r="36" spans="1:17">
      <c r="A36" s="507"/>
      <c r="B36" s="507" t="s">
        <v>92</v>
      </c>
      <c r="C36" s="508">
        <v>0</v>
      </c>
      <c r="D36" s="87">
        <v>0</v>
      </c>
      <c r="E36" s="87">
        <v>0</v>
      </c>
      <c r="F36" s="87">
        <v>0</v>
      </c>
      <c r="G36" s="509">
        <v>0</v>
      </c>
      <c r="H36" s="77">
        <f t="shared" si="0"/>
        <v>0</v>
      </c>
      <c r="I36" s="1250"/>
      <c r="J36" s="507"/>
      <c r="K36" s="507" t="s">
        <v>92</v>
      </c>
      <c r="L36" s="508">
        <v>0</v>
      </c>
      <c r="M36" s="87">
        <v>0</v>
      </c>
      <c r="N36" s="87">
        <v>0</v>
      </c>
      <c r="O36" s="87">
        <v>0</v>
      </c>
      <c r="P36" s="509">
        <v>0</v>
      </c>
      <c r="Q36" s="77">
        <f t="shared" si="1"/>
        <v>0</v>
      </c>
    </row>
    <row r="37" spans="1:17">
      <c r="A37" s="65" t="s">
        <v>32</v>
      </c>
      <c r="B37" s="510"/>
      <c r="C37" s="164"/>
      <c r="D37" s="78"/>
      <c r="E37" s="78"/>
      <c r="F37" s="78"/>
      <c r="G37" s="78"/>
      <c r="H37" s="86"/>
      <c r="I37" s="1250"/>
      <c r="J37" s="65" t="s">
        <v>32</v>
      </c>
      <c r="K37" s="510"/>
      <c r="L37" s="164"/>
      <c r="M37" s="78"/>
      <c r="N37" s="78"/>
      <c r="O37" s="78"/>
      <c r="P37" s="78"/>
      <c r="Q37" s="86"/>
    </row>
    <row r="38" spans="1:17">
      <c r="A38" s="507"/>
      <c r="B38" s="507" t="s">
        <v>92</v>
      </c>
      <c r="C38" s="508">
        <v>0</v>
      </c>
      <c r="D38" s="87">
        <v>0</v>
      </c>
      <c r="E38" s="87">
        <v>0</v>
      </c>
      <c r="F38" s="87">
        <v>0</v>
      </c>
      <c r="G38" s="509">
        <v>0</v>
      </c>
      <c r="H38" s="77">
        <f>IF($G$44&lt;&gt;0,G38/$G$44,0)</f>
        <v>0</v>
      </c>
      <c r="I38" s="1250"/>
      <c r="J38" s="507"/>
      <c r="K38" s="507" t="s">
        <v>92</v>
      </c>
      <c r="L38" s="508">
        <v>0</v>
      </c>
      <c r="M38" s="87">
        <v>0</v>
      </c>
      <c r="N38" s="87">
        <v>0</v>
      </c>
      <c r="O38" s="87">
        <v>0</v>
      </c>
      <c r="P38" s="509">
        <v>0</v>
      </c>
      <c r="Q38" s="77">
        <f>IF($G$44&lt;&gt;0,P38/$G$44,0)</f>
        <v>0</v>
      </c>
    </row>
    <row r="39" spans="1:17">
      <c r="A39" s="507"/>
      <c r="B39" s="507" t="s">
        <v>92</v>
      </c>
      <c r="C39" s="508">
        <v>0</v>
      </c>
      <c r="D39" s="87">
        <v>0</v>
      </c>
      <c r="E39" s="87">
        <v>0</v>
      </c>
      <c r="F39" s="87">
        <v>0</v>
      </c>
      <c r="G39" s="509">
        <v>0</v>
      </c>
      <c r="H39" s="77">
        <f>IF($G$44&lt;&gt;0,G39/$G$44,0)</f>
        <v>0</v>
      </c>
      <c r="I39" s="1250"/>
      <c r="J39" s="507"/>
      <c r="K39" s="507" t="s">
        <v>92</v>
      </c>
      <c r="L39" s="508">
        <v>0</v>
      </c>
      <c r="M39" s="87">
        <v>0</v>
      </c>
      <c r="N39" s="87">
        <v>0</v>
      </c>
      <c r="O39" s="87">
        <v>0</v>
      </c>
      <c r="P39" s="509">
        <v>0</v>
      </c>
      <c r="Q39" s="77">
        <f>IF($G$44&lt;&gt;0,P39/$G$44,0)</f>
        <v>0</v>
      </c>
    </row>
    <row r="40" spans="1:17">
      <c r="A40" s="65" t="s">
        <v>33</v>
      </c>
      <c r="B40" s="510"/>
      <c r="C40" s="164"/>
      <c r="D40" s="78"/>
      <c r="E40" s="78"/>
      <c r="F40" s="78"/>
      <c r="G40" s="78"/>
      <c r="H40" s="86"/>
      <c r="I40" s="1250"/>
      <c r="J40" s="65" t="s">
        <v>33</v>
      </c>
      <c r="K40" s="510"/>
      <c r="L40" s="164"/>
      <c r="M40" s="78"/>
      <c r="N40" s="78"/>
      <c r="O40" s="78"/>
      <c r="P40" s="78"/>
      <c r="Q40" s="86"/>
    </row>
    <row r="41" spans="1:17">
      <c r="A41" s="69" t="s">
        <v>148</v>
      </c>
      <c r="B41" s="507" t="s">
        <v>100</v>
      </c>
      <c r="C41" s="508">
        <v>0</v>
      </c>
      <c r="D41" s="78"/>
      <c r="E41" s="78"/>
      <c r="F41" s="78"/>
      <c r="G41" s="509">
        <v>0</v>
      </c>
      <c r="H41" s="77">
        <f t="shared" ref="H41:H42" si="2">IF($G$44&lt;&gt;0,G41/$G$44,0)</f>
        <v>0</v>
      </c>
      <c r="I41" s="1250"/>
      <c r="J41" s="69" t="s">
        <v>148</v>
      </c>
      <c r="K41" s="507" t="s">
        <v>100</v>
      </c>
      <c r="L41" s="508">
        <v>0</v>
      </c>
      <c r="M41" s="78"/>
      <c r="N41" s="78"/>
      <c r="O41" s="78"/>
      <c r="P41" s="509">
        <v>0</v>
      </c>
      <c r="Q41" s="77">
        <f t="shared" ref="Q41:Q42" si="3">IF($G$44&lt;&gt;0,P41/$G$44,0)</f>
        <v>0</v>
      </c>
    </row>
    <row r="42" spans="1:17">
      <c r="A42" s="69" t="s">
        <v>149</v>
      </c>
      <c r="B42" s="507" t="s">
        <v>100</v>
      </c>
      <c r="C42" s="508">
        <v>0</v>
      </c>
      <c r="D42" s="78"/>
      <c r="E42" s="78"/>
      <c r="F42" s="78"/>
      <c r="G42" s="509">
        <v>0</v>
      </c>
      <c r="H42" s="77">
        <f t="shared" si="2"/>
        <v>0</v>
      </c>
      <c r="I42" s="1250"/>
      <c r="J42" s="69" t="s">
        <v>149</v>
      </c>
      <c r="K42" s="507" t="s">
        <v>100</v>
      </c>
      <c r="L42" s="508">
        <v>0</v>
      </c>
      <c r="M42" s="78"/>
      <c r="N42" s="78"/>
      <c r="O42" s="78"/>
      <c r="P42" s="509">
        <v>0</v>
      </c>
      <c r="Q42" s="77">
        <f t="shared" si="3"/>
        <v>0</v>
      </c>
    </row>
    <row r="43" spans="1:17">
      <c r="A43" s="510"/>
      <c r="B43" s="510"/>
      <c r="C43" s="85"/>
      <c r="D43" s="85"/>
      <c r="E43" s="78"/>
      <c r="F43" s="85"/>
      <c r="G43" s="85"/>
      <c r="H43" s="86"/>
      <c r="I43" s="1250"/>
      <c r="J43" s="510"/>
      <c r="K43" s="510"/>
      <c r="L43" s="85"/>
      <c r="M43" s="85"/>
      <c r="N43" s="78"/>
      <c r="O43" s="85"/>
      <c r="P43" s="85"/>
      <c r="Q43" s="86"/>
    </row>
    <row r="44" spans="1:17">
      <c r="A44" s="66" t="s">
        <v>150</v>
      </c>
      <c r="B44" s="507"/>
      <c r="C44" s="91"/>
      <c r="D44" s="79">
        <f>SUM(D9:D43)</f>
        <v>0</v>
      </c>
      <c r="E44" s="79">
        <f>SUM(E9:E43)</f>
        <v>0</v>
      </c>
      <c r="F44" s="79">
        <f>SUM(F9:F43)</f>
        <v>0</v>
      </c>
      <c r="G44" s="81">
        <f>SUM(G9:G43)</f>
        <v>0</v>
      </c>
      <c r="H44" s="77">
        <f>IF($G$44&lt;&gt;0,G44/$G$44,0)</f>
        <v>0</v>
      </c>
      <c r="I44" s="1250"/>
      <c r="J44" s="66" t="s">
        <v>150</v>
      </c>
      <c r="K44" s="507"/>
      <c r="L44" s="91"/>
      <c r="M44" s="79">
        <f>SUM(M9:M43)</f>
        <v>0</v>
      </c>
      <c r="N44" s="79">
        <f t="shared" ref="N44:P44" si="4">SUM(N9:N43)</f>
        <v>0</v>
      </c>
      <c r="O44" s="79">
        <f t="shared" si="4"/>
        <v>0</v>
      </c>
      <c r="P44" s="81">
        <f t="shared" si="4"/>
        <v>0</v>
      </c>
      <c r="Q44" s="77">
        <f>IF($G$44&lt;&gt;0,P44/$G$44,0)</f>
        <v>0</v>
      </c>
    </row>
    <row r="45" spans="1:17" ht="13.5" thickBot="1">
      <c r="A45" s="512"/>
      <c r="B45" s="507"/>
      <c r="C45" s="87"/>
      <c r="D45" s="91"/>
      <c r="E45" s="91"/>
      <c r="F45" s="91"/>
      <c r="G45" s="91"/>
      <c r="H45" s="90"/>
      <c r="I45" s="1250"/>
      <c r="J45" s="512"/>
      <c r="K45" s="507"/>
      <c r="L45" s="87"/>
      <c r="M45" s="91"/>
      <c r="N45" s="91"/>
      <c r="O45" s="91"/>
      <c r="P45" s="91"/>
      <c r="Q45" s="90"/>
    </row>
    <row r="46" spans="1:17" ht="13.5" thickBot="1">
      <c r="A46" s="210"/>
      <c r="B46" s="513"/>
      <c r="C46" s="34"/>
      <c r="D46" s="34"/>
      <c r="E46" s="35"/>
      <c r="F46" s="35"/>
      <c r="G46" s="34"/>
      <c r="H46" s="36"/>
      <c r="I46" s="1251"/>
      <c r="J46" s="210"/>
      <c r="K46" s="513"/>
      <c r="L46" s="34"/>
      <c r="M46" s="34"/>
      <c r="N46" s="35"/>
      <c r="O46" s="35"/>
      <c r="P46" s="34"/>
      <c r="Q46" s="36"/>
    </row>
    <row r="47" spans="1:17">
      <c r="A47" s="168" t="s">
        <v>152</v>
      </c>
      <c r="B47" s="440"/>
      <c r="C47" s="441" t="s">
        <v>10</v>
      </c>
      <c r="E47" s="8"/>
      <c r="F47" s="8"/>
      <c r="G47" s="14"/>
      <c r="H47" s="14"/>
      <c r="I47" s="1249"/>
      <c r="J47" s="168" t="s">
        <v>152</v>
      </c>
      <c r="K47" s="440"/>
      <c r="L47" s="441" t="s">
        <v>10</v>
      </c>
      <c r="N47" s="8"/>
      <c r="O47" s="8"/>
      <c r="P47" s="14"/>
      <c r="Q47" s="14"/>
    </row>
    <row r="48" spans="1:17">
      <c r="A48" s="169" t="s">
        <v>154</v>
      </c>
      <c r="B48" s="507" t="s">
        <v>100</v>
      </c>
      <c r="C48" s="9"/>
      <c r="E48" s="8"/>
      <c r="F48" s="8"/>
      <c r="G48" s="14"/>
      <c r="H48" s="14"/>
      <c r="I48" s="1250"/>
      <c r="J48" s="169" t="s">
        <v>154</v>
      </c>
      <c r="K48" s="507" t="s">
        <v>100</v>
      </c>
      <c r="L48" s="9"/>
      <c r="N48" s="8"/>
      <c r="O48" s="8"/>
      <c r="P48" s="14"/>
      <c r="Q48" s="14"/>
    </row>
    <row r="49" spans="1:17">
      <c r="A49" s="169" t="s">
        <v>156</v>
      </c>
      <c r="B49" s="507" t="s">
        <v>100</v>
      </c>
      <c r="C49" s="9"/>
      <c r="E49" s="8"/>
      <c r="F49" s="8"/>
      <c r="G49" s="14"/>
      <c r="H49" s="14"/>
      <c r="I49" s="1250"/>
      <c r="J49" s="169" t="s">
        <v>156</v>
      </c>
      <c r="K49" s="507" t="s">
        <v>100</v>
      </c>
      <c r="L49" s="9"/>
      <c r="N49" s="8"/>
      <c r="O49" s="8"/>
      <c r="P49" s="14"/>
      <c r="Q49" s="14"/>
    </row>
    <row r="50" spans="1:17">
      <c r="A50" s="170" t="s">
        <v>157</v>
      </c>
      <c r="B50" s="507" t="s">
        <v>100</v>
      </c>
      <c r="C50" s="87"/>
      <c r="E50" s="5"/>
      <c r="F50" s="14"/>
      <c r="G50" s="14"/>
      <c r="H50" s="14"/>
      <c r="I50" s="1250"/>
      <c r="J50" s="170" t="s">
        <v>157</v>
      </c>
      <c r="K50" s="507" t="s">
        <v>100</v>
      </c>
      <c r="L50" s="87"/>
      <c r="N50" s="5"/>
      <c r="O50" s="14"/>
      <c r="P50" s="14"/>
      <c r="Q50" s="14"/>
    </row>
    <row r="51" spans="1:17" ht="13.5" thickBot="1">
      <c r="A51" s="93"/>
      <c r="B51" s="37"/>
      <c r="C51" s="37"/>
      <c r="E51" s="15"/>
      <c r="F51" s="14"/>
      <c r="G51" s="14"/>
      <c r="H51" s="14"/>
      <c r="I51" s="1258"/>
      <c r="J51" s="93"/>
      <c r="K51" s="37"/>
      <c r="L51" s="37"/>
      <c r="N51" s="15"/>
      <c r="O51" s="14"/>
      <c r="P51" s="14"/>
      <c r="Q51" s="14"/>
    </row>
    <row r="52" spans="1:17">
      <c r="A52" s="1183"/>
      <c r="B52" s="1183"/>
      <c r="C52" s="1183"/>
      <c r="D52" s="1183"/>
      <c r="E52" s="1183"/>
      <c r="F52" s="1183"/>
      <c r="G52" s="1183"/>
      <c r="H52" s="1183"/>
      <c r="J52" s="1183"/>
      <c r="K52" s="1183"/>
      <c r="L52" s="1183"/>
      <c r="M52" s="1183"/>
      <c r="N52" s="1183"/>
      <c r="O52" s="1183"/>
      <c r="P52" s="1183"/>
      <c r="Q52" s="1183"/>
    </row>
    <row r="53" spans="1:17">
      <c r="A53" s="366" t="s">
        <v>300</v>
      </c>
      <c r="B53" s="359"/>
      <c r="C53" s="359"/>
      <c r="D53" s="359"/>
      <c r="E53" s="359"/>
      <c r="F53" s="359"/>
      <c r="G53" s="359"/>
      <c r="H53" s="359"/>
      <c r="J53" s="359"/>
      <c r="K53" s="359"/>
      <c r="L53" s="359"/>
      <c r="M53" s="359"/>
      <c r="N53" s="359"/>
      <c r="O53" s="359"/>
      <c r="P53" s="359"/>
      <c r="Q53" s="359"/>
    </row>
    <row r="54" spans="1:17">
      <c r="A54" s="366" t="s">
        <v>301</v>
      </c>
      <c r="B54" s="359"/>
      <c r="C54" s="359"/>
      <c r="D54" s="359"/>
      <c r="E54" s="359"/>
      <c r="F54" s="359"/>
      <c r="G54" s="359"/>
      <c r="H54" s="359"/>
      <c r="J54" s="359"/>
      <c r="K54" s="359"/>
      <c r="L54" s="359"/>
      <c r="M54" s="359"/>
      <c r="N54" s="359"/>
      <c r="O54" s="359"/>
      <c r="P54" s="359"/>
      <c r="Q54" s="359"/>
    </row>
    <row r="55" spans="1:17" ht="15.75" customHeight="1">
      <c r="A55" s="1183" t="s">
        <v>166</v>
      </c>
      <c r="B55" s="1183"/>
      <c r="C55" s="1183"/>
      <c r="D55" s="1183"/>
      <c r="E55" s="1183"/>
      <c r="F55" s="1183"/>
      <c r="G55" s="1183"/>
      <c r="H55" s="1183"/>
      <c r="I55" s="1183"/>
      <c r="J55" s="1183"/>
    </row>
    <row r="56" spans="1:17" ht="25.5" customHeight="1">
      <c r="A56" s="1247"/>
      <c r="B56" s="1247"/>
      <c r="C56" s="1247"/>
      <c r="D56" s="1247"/>
      <c r="E56" s="1247"/>
      <c r="F56" s="1247"/>
      <c r="G56" s="1247"/>
      <c r="H56" s="1247"/>
    </row>
    <row r="57" spans="1:17">
      <c r="A57" s="1248"/>
      <c r="B57" s="1248"/>
      <c r="C57" s="1248"/>
      <c r="D57" s="1248"/>
      <c r="E57" s="1248"/>
      <c r="F57" s="1248"/>
      <c r="G57" s="1248"/>
      <c r="H57" s="1248"/>
    </row>
    <row r="58" spans="1:17">
      <c r="A58" s="1216"/>
      <c r="B58" s="1216"/>
      <c r="C58" s="1216"/>
      <c r="D58" s="1216"/>
      <c r="E58" s="1216"/>
      <c r="F58" s="1216"/>
      <c r="G58" s="1216"/>
      <c r="H58" s="1216"/>
      <c r="I58" s="1216"/>
      <c r="J58" s="1216"/>
      <c r="K58" s="1216"/>
      <c r="L58" s="1216"/>
      <c r="M58" s="1216"/>
    </row>
    <row r="59" spans="1:17">
      <c r="A59" s="1215"/>
      <c r="B59" s="1215"/>
      <c r="C59" s="1215"/>
      <c r="D59" s="1215"/>
      <c r="E59" s="1215"/>
      <c r="F59" s="1215"/>
      <c r="G59" s="1215"/>
      <c r="H59" s="1215"/>
    </row>
    <row r="60" spans="1:17" ht="12.75" customHeight="1"/>
    <row r="61" spans="1:17" ht="35.25" customHeight="1"/>
    <row r="62" spans="1:17">
      <c r="A62" s="1183"/>
      <c r="B62" s="1183"/>
      <c r="C62" s="1183"/>
      <c r="D62" s="1183"/>
      <c r="E62" s="1183"/>
      <c r="F62" s="1183"/>
      <c r="G62" s="1183"/>
      <c r="J62" s="26"/>
    </row>
    <row r="64" spans="1:17">
      <c r="A64" s="1183"/>
      <c r="B64" s="1183"/>
      <c r="C64" s="1183"/>
      <c r="D64" s="1183"/>
      <c r="E64" s="1183"/>
      <c r="F64" s="1183"/>
      <c r="G64" s="1183"/>
      <c r="H64" s="1183"/>
      <c r="I64" s="1183"/>
      <c r="J64" s="1183"/>
      <c r="K64" s="1183"/>
      <c r="L64" s="1183"/>
    </row>
    <row r="65" spans="1:12">
      <c r="A65" s="1245"/>
      <c r="B65" s="1245"/>
      <c r="C65" s="1245"/>
      <c r="D65" s="1245"/>
      <c r="E65" s="1245"/>
      <c r="F65" s="1245"/>
      <c r="G65" s="1245"/>
      <c r="H65" s="1245"/>
      <c r="I65" s="1245"/>
      <c r="J65" s="1245"/>
      <c r="K65" s="1245"/>
      <c r="L65" s="1245"/>
    </row>
    <row r="66" spans="1:12">
      <c r="A66" s="1245"/>
      <c r="B66" s="1245"/>
      <c r="C66" s="1245"/>
      <c r="D66" s="1245"/>
      <c r="E66" s="1245"/>
      <c r="F66" s="1245"/>
      <c r="G66" s="1245"/>
      <c r="H66" s="1245"/>
      <c r="I66" s="1245"/>
      <c r="J66" s="1245"/>
      <c r="K66" s="1245"/>
      <c r="L66" s="1245"/>
    </row>
    <row r="67" spans="1:12">
      <c r="A67" s="1246"/>
      <c r="B67" s="1216"/>
      <c r="C67" s="1216"/>
      <c r="D67" s="1216"/>
      <c r="E67" s="1216"/>
      <c r="F67" s="1216"/>
      <c r="G67" s="1216"/>
      <c r="H67" s="1216"/>
      <c r="I67" s="1216"/>
      <c r="J67" s="357"/>
      <c r="K67" s="357"/>
      <c r="L67" s="357"/>
    </row>
    <row r="68" spans="1:12">
      <c r="A68" s="1215"/>
      <c r="B68" s="1215"/>
      <c r="C68" s="1215"/>
      <c r="D68" s="1215"/>
      <c r="E68" s="364"/>
      <c r="F68" s="364"/>
      <c r="G68" s="364"/>
      <c r="H68" s="364"/>
      <c r="I68" s="364"/>
      <c r="J68" s="364"/>
      <c r="K68" s="364"/>
      <c r="L68" s="364"/>
    </row>
    <row r="73" spans="1:12">
      <c r="D73" s="25"/>
    </row>
    <row r="82" spans="1:4">
      <c r="A82" s="359"/>
      <c r="B82" s="359"/>
      <c r="D82" s="26"/>
    </row>
  </sheetData>
  <mergeCells count="25">
    <mergeCell ref="J52:Q52"/>
    <mergeCell ref="I5:I46"/>
    <mergeCell ref="A64:L64"/>
    <mergeCell ref="A52:H52"/>
    <mergeCell ref="J5:J7"/>
    <mergeCell ref="K5:K7"/>
    <mergeCell ref="I47:I51"/>
    <mergeCell ref="C5:H5"/>
    <mergeCell ref="C6:H6"/>
    <mergeCell ref="A5:A7"/>
    <mergeCell ref="B5:B7"/>
    <mergeCell ref="A55:J55"/>
    <mergeCell ref="A65:L66"/>
    <mergeCell ref="A67:I67"/>
    <mergeCell ref="A68:D68"/>
    <mergeCell ref="A56:H56"/>
    <mergeCell ref="A57:H57"/>
    <mergeCell ref="A58:M58"/>
    <mergeCell ref="A59:H59"/>
    <mergeCell ref="A62:G62"/>
    <mergeCell ref="A1:Q1"/>
    <mergeCell ref="A2:Q2"/>
    <mergeCell ref="A3:Q3"/>
    <mergeCell ref="L5:Q5"/>
    <mergeCell ref="L6:Q6"/>
  </mergeCells>
  <pageMargins left="0.7" right="0.7" top="0.75" bottom="0.75" header="0.3" footer="0.3"/>
  <pageSetup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81"/>
  <sheetViews>
    <sheetView tabSelected="1" zoomScale="115" zoomScaleNormal="115" workbookViewId="0">
      <selection sqref="A1:M1"/>
    </sheetView>
  </sheetViews>
  <sheetFormatPr defaultColWidth="8.5703125" defaultRowHeight="12.75"/>
  <cols>
    <col min="1" max="1" width="38.42578125" bestFit="1" customWidth="1"/>
    <col min="2" max="2" width="6.5703125" customWidth="1"/>
    <col min="5" max="5" width="8.7109375" customWidth="1"/>
    <col min="6" max="6" width="10" customWidth="1"/>
    <col min="7" max="7" width="9.5703125" customWidth="1"/>
    <col min="8" max="8" width="12.5703125" customWidth="1"/>
    <col min="9" max="9" width="11" customWidth="1"/>
    <col min="10" max="10" width="34.42578125" customWidth="1"/>
    <col min="11" max="11" width="11" customWidth="1"/>
    <col min="15" max="15" width="10.140625" customWidth="1"/>
    <col min="16" max="16" width="12.7109375" customWidth="1"/>
    <col min="17" max="17" width="18.42578125" customWidth="1"/>
  </cols>
  <sheetData>
    <row r="1" spans="1:17" ht="15.75" customHeight="1">
      <c r="A1" s="1219" t="s">
        <v>302</v>
      </c>
      <c r="B1" s="1219"/>
      <c r="C1" s="1219"/>
      <c r="D1" s="1219"/>
      <c r="E1" s="1219"/>
      <c r="F1" s="1219"/>
      <c r="G1" s="1219"/>
      <c r="H1" s="1219"/>
      <c r="I1" s="1219"/>
      <c r="J1" s="1219"/>
      <c r="K1" s="1219"/>
      <c r="L1" s="1219"/>
      <c r="M1" s="1219"/>
      <c r="N1" s="1219"/>
      <c r="O1" s="1219"/>
      <c r="P1" s="1219"/>
      <c r="Q1" s="1219"/>
    </row>
    <row r="2" spans="1:17" ht="15.75" customHeight="1">
      <c r="A2" s="1184" t="s">
        <v>1</v>
      </c>
      <c r="B2" s="1184"/>
      <c r="C2" s="1184"/>
      <c r="D2" s="1184"/>
      <c r="E2" s="1184"/>
      <c r="F2" s="1184"/>
      <c r="G2" s="1184"/>
      <c r="H2" s="1184"/>
      <c r="I2" s="1184"/>
      <c r="J2" s="1184"/>
      <c r="K2" s="1184"/>
      <c r="L2" s="1184"/>
      <c r="M2" s="1184"/>
      <c r="N2" s="1184"/>
      <c r="O2" s="1184"/>
      <c r="P2" s="1184"/>
      <c r="Q2" s="1184"/>
    </row>
    <row r="3" spans="1:17" ht="15.75" customHeight="1">
      <c r="A3" s="1186" t="s">
        <v>2</v>
      </c>
      <c r="B3" s="1186"/>
      <c r="C3" s="1186"/>
      <c r="D3" s="1186"/>
      <c r="E3" s="1186"/>
      <c r="F3" s="1186"/>
      <c r="G3" s="1186"/>
      <c r="H3" s="1186"/>
      <c r="I3" s="1186"/>
      <c r="J3" s="1186"/>
      <c r="K3" s="1186"/>
      <c r="L3" s="1186"/>
      <c r="M3" s="1186"/>
      <c r="N3" s="1186"/>
      <c r="O3" s="1186"/>
      <c r="P3" s="1186"/>
      <c r="Q3" s="1186"/>
    </row>
    <row r="4" spans="1:17" ht="28.5" customHeight="1" thickBot="1">
      <c r="A4" s="495"/>
      <c r="B4" s="495"/>
      <c r="C4" s="495"/>
      <c r="D4" s="495"/>
      <c r="E4" s="495"/>
      <c r="F4" s="495"/>
      <c r="G4" s="495"/>
      <c r="H4" s="495"/>
      <c r="I4" s="495"/>
      <c r="J4" s="495"/>
      <c r="K4" s="495"/>
      <c r="L4" s="495"/>
      <c r="M4" s="495"/>
      <c r="N4" s="495"/>
    </row>
    <row r="5" spans="1:17" ht="16.5" thickBot="1">
      <c r="A5" s="1252" t="s">
        <v>83</v>
      </c>
      <c r="B5" s="1255" t="s">
        <v>84</v>
      </c>
      <c r="C5" s="1259" t="s">
        <v>303</v>
      </c>
      <c r="D5" s="1260"/>
      <c r="E5" s="1260"/>
      <c r="F5" s="1260"/>
      <c r="G5" s="1260"/>
      <c r="H5" s="1261"/>
      <c r="I5" s="1249"/>
      <c r="J5" s="1252" t="s">
        <v>83</v>
      </c>
      <c r="K5" s="1255" t="s">
        <v>84</v>
      </c>
      <c r="L5" s="1239" t="s">
        <v>304</v>
      </c>
      <c r="M5" s="1240"/>
      <c r="N5" s="1240"/>
      <c r="O5" s="1240"/>
      <c r="P5" s="1240"/>
      <c r="Q5" s="1241"/>
    </row>
    <row r="6" spans="1:17">
      <c r="A6" s="1253"/>
      <c r="B6" s="1256"/>
      <c r="C6" s="1262" t="s">
        <v>82</v>
      </c>
      <c r="D6" s="1263"/>
      <c r="E6" s="1263"/>
      <c r="F6" s="1263"/>
      <c r="G6" s="1263"/>
      <c r="H6" s="1264"/>
      <c r="I6" s="1250"/>
      <c r="J6" s="1253"/>
      <c r="K6" s="1256"/>
      <c r="L6" s="1242" t="s">
        <v>82</v>
      </c>
      <c r="M6" s="1243"/>
      <c r="N6" s="1243"/>
      <c r="O6" s="1243"/>
      <c r="P6" s="1243"/>
      <c r="Q6" s="1244"/>
    </row>
    <row r="7" spans="1:17" ht="39" thickBot="1">
      <c r="A7" s="1254" t="s">
        <v>83</v>
      </c>
      <c r="B7" s="1257" t="s">
        <v>84</v>
      </c>
      <c r="C7" s="496" t="s">
        <v>85</v>
      </c>
      <c r="D7" s="497" t="s">
        <v>170</v>
      </c>
      <c r="E7" s="497" t="s">
        <v>297</v>
      </c>
      <c r="F7" s="497" t="s">
        <v>298</v>
      </c>
      <c r="G7" s="497" t="s">
        <v>89</v>
      </c>
      <c r="H7" s="498" t="s">
        <v>90</v>
      </c>
      <c r="I7" s="1250"/>
      <c r="J7" s="1254"/>
      <c r="K7" s="1257"/>
      <c r="L7" s="499" t="s">
        <v>85</v>
      </c>
      <c r="M7" s="500" t="s">
        <v>296</v>
      </c>
      <c r="N7" s="500" t="s">
        <v>297</v>
      </c>
      <c r="O7" s="500" t="s">
        <v>298</v>
      </c>
      <c r="P7" s="500" t="s">
        <v>89</v>
      </c>
      <c r="Q7" s="501" t="s">
        <v>90</v>
      </c>
    </row>
    <row r="8" spans="1:17">
      <c r="A8" s="64" t="s">
        <v>24</v>
      </c>
      <c r="B8" s="502"/>
      <c r="C8" s="503"/>
      <c r="D8" s="85"/>
      <c r="E8" s="85"/>
      <c r="F8" s="85"/>
      <c r="G8" s="85"/>
      <c r="H8" s="86"/>
      <c r="I8" s="1250"/>
      <c r="J8" s="64" t="s">
        <v>24</v>
      </c>
      <c r="K8" s="502"/>
      <c r="L8" s="503"/>
      <c r="M8" s="85"/>
      <c r="N8" s="85"/>
      <c r="O8" s="85"/>
      <c r="P8" s="85"/>
      <c r="Q8" s="86"/>
    </row>
    <row r="9" spans="1:17">
      <c r="A9" s="507"/>
      <c r="B9" s="507" t="s">
        <v>92</v>
      </c>
      <c r="C9" s="508">
        <v>0</v>
      </c>
      <c r="D9" s="87">
        <v>0</v>
      </c>
      <c r="E9" s="87">
        <v>0</v>
      </c>
      <c r="F9" s="87">
        <v>0</v>
      </c>
      <c r="G9" s="509">
        <v>0</v>
      </c>
      <c r="H9" s="77">
        <f>IF($G$44&lt;&gt;0,G9/$G$44,0)</f>
        <v>0</v>
      </c>
      <c r="I9" s="1250"/>
      <c r="J9" s="507"/>
      <c r="K9" s="507" t="s">
        <v>92</v>
      </c>
      <c r="L9" s="508">
        <v>0</v>
      </c>
      <c r="M9" s="87">
        <v>0</v>
      </c>
      <c r="N9" s="87">
        <v>0</v>
      </c>
      <c r="O9" s="87">
        <v>0</v>
      </c>
      <c r="P9" s="509">
        <v>0</v>
      </c>
      <c r="Q9" s="77">
        <f>IF($G$44&lt;&gt;0,P9/$G$44,0)</f>
        <v>0</v>
      </c>
    </row>
    <row r="10" spans="1:17">
      <c r="A10" s="507"/>
      <c r="B10" s="507" t="s">
        <v>92</v>
      </c>
      <c r="C10" s="508">
        <v>0</v>
      </c>
      <c r="D10" s="87">
        <v>0</v>
      </c>
      <c r="E10" s="87">
        <v>0</v>
      </c>
      <c r="F10" s="87">
        <v>0</v>
      </c>
      <c r="G10" s="509">
        <v>0</v>
      </c>
      <c r="H10" s="77">
        <f>IF($G$44&lt;&gt;0,G10/$G$44,0)</f>
        <v>0</v>
      </c>
      <c r="I10" s="1250"/>
      <c r="J10" s="507"/>
      <c r="K10" s="507" t="s">
        <v>92</v>
      </c>
      <c r="L10" s="508">
        <v>0</v>
      </c>
      <c r="M10" s="87">
        <v>0</v>
      </c>
      <c r="N10" s="87">
        <v>0</v>
      </c>
      <c r="O10" s="87">
        <v>0</v>
      </c>
      <c r="P10" s="509">
        <v>0</v>
      </c>
      <c r="Q10" s="77">
        <f>IF($G$44&lt;&gt;0,P10/$G$44,0)</f>
        <v>0</v>
      </c>
    </row>
    <row r="11" spans="1:17">
      <c r="A11" s="507"/>
      <c r="B11" s="507" t="s">
        <v>92</v>
      </c>
      <c r="C11" s="508">
        <v>0</v>
      </c>
      <c r="D11" s="87">
        <v>0</v>
      </c>
      <c r="E11" s="87">
        <v>0</v>
      </c>
      <c r="F11" s="87">
        <v>0</v>
      </c>
      <c r="G11" s="509">
        <v>0</v>
      </c>
      <c r="H11" s="77">
        <f>IF($G$44&lt;&gt;0,G11/$G$44,0)</f>
        <v>0</v>
      </c>
      <c r="I11" s="1250"/>
      <c r="J11" s="507"/>
      <c r="K11" s="507" t="s">
        <v>92</v>
      </c>
      <c r="L11" s="508">
        <v>0</v>
      </c>
      <c r="M11" s="87">
        <v>0</v>
      </c>
      <c r="N11" s="87">
        <v>0</v>
      </c>
      <c r="O11" s="87">
        <v>0</v>
      </c>
      <c r="P11" s="509">
        <v>0</v>
      </c>
      <c r="Q11" s="77">
        <f>IF($G$44&lt;&gt;0,P11/$G$44,0)</f>
        <v>0</v>
      </c>
    </row>
    <row r="12" spans="1:17">
      <c r="A12" s="65" t="s">
        <v>27</v>
      </c>
      <c r="B12" s="510"/>
      <c r="C12" s="164"/>
      <c r="D12" s="78"/>
      <c r="E12" s="78"/>
      <c r="F12" s="78"/>
      <c r="G12" s="78"/>
      <c r="H12" s="86"/>
      <c r="I12" s="1250"/>
      <c r="J12" s="65" t="s">
        <v>27</v>
      </c>
      <c r="K12" s="510"/>
      <c r="L12" s="164"/>
      <c r="M12" s="78"/>
      <c r="N12" s="78"/>
      <c r="O12" s="78"/>
      <c r="P12" s="78"/>
      <c r="Q12" s="86"/>
    </row>
    <row r="13" spans="1:17">
      <c r="A13" s="507"/>
      <c r="B13" s="507" t="s">
        <v>100</v>
      </c>
      <c r="C13" s="508">
        <v>0</v>
      </c>
      <c r="D13" s="87">
        <v>0</v>
      </c>
      <c r="E13" s="87">
        <v>0</v>
      </c>
      <c r="F13" s="87">
        <v>0</v>
      </c>
      <c r="G13" s="509">
        <v>0</v>
      </c>
      <c r="H13" s="77">
        <f>IF($G$44&lt;&gt;0,G13/$G$44,0)</f>
        <v>0</v>
      </c>
      <c r="I13" s="1250"/>
      <c r="J13" s="507"/>
      <c r="K13" s="507" t="s">
        <v>100</v>
      </c>
      <c r="L13" s="508">
        <v>0</v>
      </c>
      <c r="M13" s="87">
        <v>0</v>
      </c>
      <c r="N13" s="87">
        <v>0</v>
      </c>
      <c r="O13" s="87">
        <v>0</v>
      </c>
      <c r="P13" s="509">
        <v>0</v>
      </c>
      <c r="Q13" s="77">
        <f>IF($G$44&lt;&gt;0,P13/$G$44,0)</f>
        <v>0</v>
      </c>
    </row>
    <row r="14" spans="1:17">
      <c r="A14" s="507"/>
      <c r="B14" s="507" t="s">
        <v>92</v>
      </c>
      <c r="C14" s="508">
        <v>0</v>
      </c>
      <c r="D14" s="87">
        <v>0</v>
      </c>
      <c r="E14" s="87">
        <v>0</v>
      </c>
      <c r="F14" s="87">
        <v>0</v>
      </c>
      <c r="G14" s="509">
        <v>0</v>
      </c>
      <c r="H14" s="77">
        <f>IF($G$44&lt;&gt;0,G14/$G$44,0)</f>
        <v>0</v>
      </c>
      <c r="I14" s="1250"/>
      <c r="J14" s="507"/>
      <c r="K14" s="507" t="s">
        <v>92</v>
      </c>
      <c r="L14" s="508">
        <v>0</v>
      </c>
      <c r="M14" s="87">
        <v>0</v>
      </c>
      <c r="N14" s="87">
        <v>0</v>
      </c>
      <c r="O14" s="87">
        <v>0</v>
      </c>
      <c r="P14" s="509">
        <v>0</v>
      </c>
      <c r="Q14" s="77">
        <f>IF($G$44&lt;&gt;0,P14/$G$44,0)</f>
        <v>0</v>
      </c>
    </row>
    <row r="15" spans="1:17">
      <c r="A15" s="507"/>
      <c r="B15" s="507" t="s">
        <v>92</v>
      </c>
      <c r="C15" s="508">
        <v>0</v>
      </c>
      <c r="D15" s="87">
        <v>0</v>
      </c>
      <c r="E15" s="87">
        <v>0</v>
      </c>
      <c r="F15" s="87">
        <v>0</v>
      </c>
      <c r="G15" s="509">
        <v>0</v>
      </c>
      <c r="H15" s="77">
        <f>IF($G$44&lt;&gt;0,G15/$G$44,0)</f>
        <v>0</v>
      </c>
      <c r="I15" s="1250"/>
      <c r="J15" s="507"/>
      <c r="K15" s="507" t="s">
        <v>92</v>
      </c>
      <c r="L15" s="508">
        <v>0</v>
      </c>
      <c r="M15" s="87">
        <v>0</v>
      </c>
      <c r="N15" s="87">
        <v>0</v>
      </c>
      <c r="O15" s="87">
        <v>0</v>
      </c>
      <c r="P15" s="509">
        <v>0</v>
      </c>
      <c r="Q15" s="77">
        <f>IF($G$44&lt;&gt;0,P15/$G$44,0)</f>
        <v>0</v>
      </c>
    </row>
    <row r="16" spans="1:17">
      <c r="A16" s="507"/>
      <c r="B16" s="507" t="s">
        <v>92</v>
      </c>
      <c r="C16" s="508">
        <v>0</v>
      </c>
      <c r="D16" s="87">
        <v>0</v>
      </c>
      <c r="E16" s="87">
        <v>0</v>
      </c>
      <c r="F16" s="87">
        <v>0</v>
      </c>
      <c r="G16" s="509">
        <v>0</v>
      </c>
      <c r="H16" s="77">
        <f>IF($G$44&lt;&gt;0,G16/$G$44,0)</f>
        <v>0</v>
      </c>
      <c r="I16" s="1250"/>
      <c r="J16" s="507"/>
      <c r="K16" s="507" t="s">
        <v>92</v>
      </c>
      <c r="L16" s="508">
        <v>0</v>
      </c>
      <c r="M16" s="87">
        <v>0</v>
      </c>
      <c r="N16" s="87">
        <v>0</v>
      </c>
      <c r="O16" s="87">
        <v>0</v>
      </c>
      <c r="P16" s="509">
        <v>0</v>
      </c>
      <c r="Q16" s="77">
        <f>IF($G$44&lt;&gt;0,P16/$G$44,0)</f>
        <v>0</v>
      </c>
    </row>
    <row r="17" spans="1:17">
      <c r="A17" s="65" t="s">
        <v>299</v>
      </c>
      <c r="B17" s="510"/>
      <c r="C17" s="164"/>
      <c r="D17" s="78"/>
      <c r="E17" s="78"/>
      <c r="F17" s="78"/>
      <c r="G17" s="78"/>
      <c r="H17" s="86"/>
      <c r="I17" s="1250"/>
      <c r="J17" s="65" t="s">
        <v>299</v>
      </c>
      <c r="K17" s="510"/>
      <c r="L17" s="164"/>
      <c r="M17" s="78"/>
      <c r="N17" s="78"/>
      <c r="O17" s="78"/>
      <c r="P17" s="78"/>
      <c r="Q17" s="86"/>
    </row>
    <row r="18" spans="1:17">
      <c r="A18" s="507"/>
      <c r="B18" s="507" t="s">
        <v>100</v>
      </c>
      <c r="C18" s="508">
        <v>0</v>
      </c>
      <c r="D18" s="87">
        <v>0</v>
      </c>
      <c r="E18" s="87">
        <v>0</v>
      </c>
      <c r="F18" s="87">
        <v>0</v>
      </c>
      <c r="G18" s="509">
        <v>0</v>
      </c>
      <c r="H18" s="77">
        <f>IF($G$44&lt;&gt;0,G18/$G$44,0)</f>
        <v>0</v>
      </c>
      <c r="I18" s="1250"/>
      <c r="J18" s="507"/>
      <c r="K18" s="507" t="s">
        <v>100</v>
      </c>
      <c r="L18" s="508">
        <v>0</v>
      </c>
      <c r="M18" s="87">
        <v>0</v>
      </c>
      <c r="N18" s="87">
        <v>0</v>
      </c>
      <c r="O18" s="87">
        <v>0</v>
      </c>
      <c r="P18" s="509">
        <v>0</v>
      </c>
      <c r="Q18" s="77">
        <f>IF($G$44&lt;&gt;0,P18/$G$44,0)</f>
        <v>0</v>
      </c>
    </row>
    <row r="19" spans="1:17">
      <c r="A19" s="507"/>
      <c r="B19" s="507" t="s">
        <v>100</v>
      </c>
      <c r="C19" s="88">
        <v>0</v>
      </c>
      <c r="D19" s="89">
        <v>0</v>
      </c>
      <c r="E19" s="89">
        <v>0</v>
      </c>
      <c r="F19" s="89">
        <v>0</v>
      </c>
      <c r="G19" s="241">
        <v>0</v>
      </c>
      <c r="H19" s="77">
        <f>IF($G$44&lt;&gt;0,G19/$G$44,0)</f>
        <v>0</v>
      </c>
      <c r="I19" s="1250"/>
      <c r="J19" s="507"/>
      <c r="K19" s="507" t="s">
        <v>100</v>
      </c>
      <c r="L19" s="88">
        <v>0</v>
      </c>
      <c r="M19" s="89">
        <v>0</v>
      </c>
      <c r="N19" s="89">
        <v>0</v>
      </c>
      <c r="O19" s="89">
        <v>0</v>
      </c>
      <c r="P19" s="241">
        <v>0</v>
      </c>
      <c r="Q19" s="77">
        <f>IF($G$44&lt;&gt;0,P19/$G$44,0)</f>
        <v>0</v>
      </c>
    </row>
    <row r="20" spans="1:17">
      <c r="A20" s="511"/>
      <c r="B20" s="511" t="s">
        <v>100</v>
      </c>
      <c r="C20" s="508">
        <v>0</v>
      </c>
      <c r="D20" s="87">
        <v>0</v>
      </c>
      <c r="E20" s="87">
        <v>0</v>
      </c>
      <c r="F20" s="87">
        <v>0</v>
      </c>
      <c r="G20" s="509">
        <v>0</v>
      </c>
      <c r="H20" s="77">
        <f>IF($G$44&lt;&gt;0,G20/$G$44,0)</f>
        <v>0</v>
      </c>
      <c r="I20" s="1250"/>
      <c r="J20" s="511"/>
      <c r="K20" s="511" t="s">
        <v>100</v>
      </c>
      <c r="L20" s="508">
        <v>0</v>
      </c>
      <c r="M20" s="87">
        <v>0</v>
      </c>
      <c r="N20" s="87">
        <v>0</v>
      </c>
      <c r="O20" s="87">
        <v>0</v>
      </c>
      <c r="P20" s="509">
        <v>0</v>
      </c>
      <c r="Q20" s="77">
        <f>IF($G$44&lt;&gt;0,P20/$G$44,0)</f>
        <v>0</v>
      </c>
    </row>
    <row r="21" spans="1:17">
      <c r="A21" s="65" t="s">
        <v>29</v>
      </c>
      <c r="B21" s="510"/>
      <c r="C21" s="164"/>
      <c r="D21" s="78"/>
      <c r="E21" s="78"/>
      <c r="F21" s="78"/>
      <c r="G21" s="78"/>
      <c r="H21" s="86"/>
      <c r="I21" s="1250"/>
      <c r="J21" s="65" t="s">
        <v>29</v>
      </c>
      <c r="K21" s="510"/>
      <c r="L21" s="164"/>
      <c r="M21" s="78"/>
      <c r="N21" s="78"/>
      <c r="O21" s="78"/>
      <c r="P21" s="78"/>
      <c r="Q21" s="86"/>
    </row>
    <row r="22" spans="1:17">
      <c r="A22" s="507"/>
      <c r="B22" s="507" t="s">
        <v>92</v>
      </c>
      <c r="C22" s="508">
        <v>0</v>
      </c>
      <c r="D22" s="87">
        <v>0</v>
      </c>
      <c r="E22" s="87">
        <v>0</v>
      </c>
      <c r="F22" s="87">
        <v>0</v>
      </c>
      <c r="G22" s="509">
        <v>0</v>
      </c>
      <c r="H22" s="77">
        <f>IF($G$44&lt;&gt;0,G22/$G$44,0)</f>
        <v>0</v>
      </c>
      <c r="I22" s="1250"/>
      <c r="J22" s="507"/>
      <c r="K22" s="507" t="s">
        <v>92</v>
      </c>
      <c r="L22" s="508">
        <v>0</v>
      </c>
      <c r="M22" s="87">
        <v>0</v>
      </c>
      <c r="N22" s="87">
        <v>0</v>
      </c>
      <c r="O22" s="87">
        <v>0</v>
      </c>
      <c r="P22" s="509">
        <v>0</v>
      </c>
      <c r="Q22" s="77">
        <f>IF($G$44&lt;&gt;0,P22/$G$44,0)</f>
        <v>0</v>
      </c>
    </row>
    <row r="23" spans="1:17">
      <c r="A23" s="507"/>
      <c r="B23" s="507" t="s">
        <v>92</v>
      </c>
      <c r="C23" s="508">
        <v>0</v>
      </c>
      <c r="D23" s="87">
        <v>0</v>
      </c>
      <c r="E23" s="87">
        <v>0</v>
      </c>
      <c r="F23" s="87">
        <v>0</v>
      </c>
      <c r="G23" s="509">
        <v>0</v>
      </c>
      <c r="H23" s="77">
        <f>IF($G$44&lt;&gt;0,G23/$G$44,0)</f>
        <v>0</v>
      </c>
      <c r="I23" s="1250"/>
      <c r="J23" s="507"/>
      <c r="K23" s="507" t="s">
        <v>92</v>
      </c>
      <c r="L23" s="508">
        <v>0</v>
      </c>
      <c r="M23" s="87">
        <v>0</v>
      </c>
      <c r="N23" s="87">
        <v>0</v>
      </c>
      <c r="O23" s="87">
        <v>0</v>
      </c>
      <c r="P23" s="509">
        <v>0</v>
      </c>
      <c r="Q23" s="77">
        <f>IF($G$44&lt;&gt;0,P23/$G$44,0)</f>
        <v>0</v>
      </c>
    </row>
    <row r="24" spans="1:17">
      <c r="A24" s="507"/>
      <c r="B24" s="507" t="s">
        <v>100</v>
      </c>
      <c r="C24" s="508">
        <v>0</v>
      </c>
      <c r="D24" s="87">
        <v>0</v>
      </c>
      <c r="E24" s="87">
        <v>0</v>
      </c>
      <c r="F24" s="87">
        <v>0</v>
      </c>
      <c r="G24" s="509">
        <v>0</v>
      </c>
      <c r="H24" s="77">
        <f>IF($G$44&lt;&gt;0,G24/$G$44,0)</f>
        <v>0</v>
      </c>
      <c r="I24" s="1250"/>
      <c r="J24" s="507"/>
      <c r="K24" s="507" t="s">
        <v>100</v>
      </c>
      <c r="L24" s="508">
        <v>0</v>
      </c>
      <c r="M24" s="87">
        <v>0</v>
      </c>
      <c r="N24" s="87">
        <v>0</v>
      </c>
      <c r="O24" s="87">
        <v>0</v>
      </c>
      <c r="P24" s="509">
        <v>0</v>
      </c>
      <c r="Q24" s="77">
        <f>IF($G$44&lt;&gt;0,P24/$G$44,0)</f>
        <v>0</v>
      </c>
    </row>
    <row r="25" spans="1:17">
      <c r="A25" s="507"/>
      <c r="B25" s="507" t="s">
        <v>100</v>
      </c>
      <c r="C25" s="508">
        <v>0</v>
      </c>
      <c r="D25" s="87">
        <v>0</v>
      </c>
      <c r="E25" s="87">
        <v>0</v>
      </c>
      <c r="F25" s="87">
        <v>0</v>
      </c>
      <c r="G25" s="509">
        <v>0</v>
      </c>
      <c r="H25" s="77">
        <f>IF($G$44&lt;&gt;0,G25/$G$44,0)</f>
        <v>0</v>
      </c>
      <c r="I25" s="1250"/>
      <c r="J25" s="507"/>
      <c r="K25" s="507" t="s">
        <v>100</v>
      </c>
      <c r="L25" s="508">
        <v>0</v>
      </c>
      <c r="M25" s="87">
        <v>0</v>
      </c>
      <c r="N25" s="87">
        <v>0</v>
      </c>
      <c r="O25" s="87">
        <v>0</v>
      </c>
      <c r="P25" s="509">
        <v>0</v>
      </c>
      <c r="Q25" s="77">
        <f>IF($G$44&lt;&gt;0,P25/$G$44,0)</f>
        <v>0</v>
      </c>
    </row>
    <row r="26" spans="1:17">
      <c r="A26" s="507"/>
      <c r="B26" s="507" t="s">
        <v>100</v>
      </c>
      <c r="C26" s="508">
        <v>0</v>
      </c>
      <c r="D26" s="87">
        <v>0</v>
      </c>
      <c r="E26" s="87">
        <v>0</v>
      </c>
      <c r="F26" s="87">
        <v>0</v>
      </c>
      <c r="G26" s="509">
        <v>0</v>
      </c>
      <c r="H26" s="77">
        <f>IF($G$44&lt;&gt;0,G26/$G$44,0)</f>
        <v>0</v>
      </c>
      <c r="I26" s="1250"/>
      <c r="J26" s="507"/>
      <c r="K26" s="507" t="s">
        <v>100</v>
      </c>
      <c r="L26" s="508">
        <v>0</v>
      </c>
      <c r="M26" s="87">
        <v>0</v>
      </c>
      <c r="N26" s="87">
        <v>0</v>
      </c>
      <c r="O26" s="87">
        <v>0</v>
      </c>
      <c r="P26" s="509">
        <v>0</v>
      </c>
      <c r="Q26" s="77">
        <f>IF($G$44&lt;&gt;0,P26/$G$44,0)</f>
        <v>0</v>
      </c>
    </row>
    <row r="27" spans="1:17">
      <c r="A27" s="65" t="s">
        <v>30</v>
      </c>
      <c r="B27" s="510"/>
      <c r="C27" s="164"/>
      <c r="D27" s="78"/>
      <c r="E27" s="78"/>
      <c r="F27" s="78"/>
      <c r="G27" s="80"/>
      <c r="H27" s="86"/>
      <c r="I27" s="1250"/>
      <c r="J27" s="65" t="s">
        <v>30</v>
      </c>
      <c r="K27" s="510"/>
      <c r="L27" s="164"/>
      <c r="M27" s="78"/>
      <c r="N27" s="78"/>
      <c r="O27" s="78"/>
      <c r="P27" s="80"/>
      <c r="Q27" s="86"/>
    </row>
    <row r="28" spans="1:17">
      <c r="A28" s="507"/>
      <c r="B28" s="507" t="s">
        <v>100</v>
      </c>
      <c r="C28" s="508">
        <v>0</v>
      </c>
      <c r="D28" s="87">
        <v>0</v>
      </c>
      <c r="E28" s="87">
        <v>0</v>
      </c>
      <c r="F28" s="87">
        <v>0</v>
      </c>
      <c r="G28" s="509">
        <v>0</v>
      </c>
      <c r="H28" s="77">
        <f>IF($G$44&lt;&gt;0,G28/$G$44,0)</f>
        <v>0</v>
      </c>
      <c r="I28" s="1250"/>
      <c r="J28" s="507"/>
      <c r="K28" s="507" t="s">
        <v>100</v>
      </c>
      <c r="L28" s="508">
        <v>0</v>
      </c>
      <c r="M28" s="87">
        <v>0</v>
      </c>
      <c r="N28" s="87">
        <v>0</v>
      </c>
      <c r="O28" s="87">
        <v>0</v>
      </c>
      <c r="P28" s="509">
        <v>0</v>
      </c>
      <c r="Q28" s="77">
        <f>IF($G$44&lt;&gt;0,P28/$G$44,0)</f>
        <v>0</v>
      </c>
    </row>
    <row r="29" spans="1:17">
      <c r="A29" s="507"/>
      <c r="B29" s="507" t="s">
        <v>100</v>
      </c>
      <c r="C29" s="508">
        <v>0</v>
      </c>
      <c r="D29" s="87">
        <v>0</v>
      </c>
      <c r="E29" s="87">
        <v>0</v>
      </c>
      <c r="F29" s="87">
        <v>0</v>
      </c>
      <c r="G29" s="509">
        <v>0</v>
      </c>
      <c r="H29" s="77">
        <f>IF($G$44&lt;&gt;0,G29/$G$44,0)</f>
        <v>0</v>
      </c>
      <c r="I29" s="1250"/>
      <c r="J29" s="507"/>
      <c r="K29" s="507" t="s">
        <v>100</v>
      </c>
      <c r="L29" s="508">
        <v>0</v>
      </c>
      <c r="M29" s="87">
        <v>0</v>
      </c>
      <c r="N29" s="87">
        <v>0</v>
      </c>
      <c r="O29" s="87">
        <v>0</v>
      </c>
      <c r="P29" s="509">
        <v>0</v>
      </c>
      <c r="Q29" s="77">
        <f>IF($G$44&lt;&gt;0,P29/$G$44,0)</f>
        <v>0</v>
      </c>
    </row>
    <row r="30" spans="1:17">
      <c r="A30" s="65" t="s">
        <v>132</v>
      </c>
      <c r="B30" s="510"/>
      <c r="C30" s="164"/>
      <c r="D30" s="78"/>
      <c r="E30" s="78"/>
      <c r="F30" s="78"/>
      <c r="G30" s="78"/>
      <c r="H30" s="86"/>
      <c r="I30" s="1250"/>
      <c r="J30" s="65" t="s">
        <v>132</v>
      </c>
      <c r="K30" s="510"/>
      <c r="L30" s="164"/>
      <c r="M30" s="78"/>
      <c r="N30" s="78"/>
      <c r="O30" s="78"/>
      <c r="P30" s="78"/>
      <c r="Q30" s="86"/>
    </row>
    <row r="31" spans="1:17">
      <c r="A31" s="507"/>
      <c r="B31" s="507" t="s">
        <v>92</v>
      </c>
      <c r="C31" s="508"/>
      <c r="D31" s="87"/>
      <c r="E31" s="87"/>
      <c r="F31" s="87"/>
      <c r="G31" s="509">
        <v>0</v>
      </c>
      <c r="H31" s="77">
        <f t="shared" ref="H31:H36" si="0">IF($G$44&lt;&gt;0,G31/$G$44,0)</f>
        <v>0</v>
      </c>
      <c r="I31" s="1250"/>
      <c r="J31" s="507"/>
      <c r="K31" s="507" t="s">
        <v>92</v>
      </c>
      <c r="L31" s="508"/>
      <c r="M31" s="87"/>
      <c r="N31" s="87"/>
      <c r="O31" s="87"/>
      <c r="P31" s="509">
        <v>0</v>
      </c>
      <c r="Q31" s="77">
        <f t="shared" ref="Q31:Q36" si="1">IF($G$44&lt;&gt;0,P31/$G$44,0)</f>
        <v>0</v>
      </c>
    </row>
    <row r="32" spans="1:17">
      <c r="A32" s="507"/>
      <c r="B32" s="507" t="s">
        <v>92</v>
      </c>
      <c r="C32" s="508"/>
      <c r="D32" s="87"/>
      <c r="E32" s="87"/>
      <c r="F32" s="87"/>
      <c r="G32" s="509">
        <v>0</v>
      </c>
      <c r="H32" s="77">
        <f t="shared" si="0"/>
        <v>0</v>
      </c>
      <c r="I32" s="1250"/>
      <c r="J32" s="507"/>
      <c r="K32" s="507" t="s">
        <v>92</v>
      </c>
      <c r="L32" s="508"/>
      <c r="M32" s="87"/>
      <c r="N32" s="87"/>
      <c r="O32" s="87"/>
      <c r="P32" s="509">
        <v>0</v>
      </c>
      <c r="Q32" s="77">
        <f t="shared" si="1"/>
        <v>0</v>
      </c>
    </row>
    <row r="33" spans="1:17">
      <c r="A33" s="507"/>
      <c r="B33" s="507" t="s">
        <v>92</v>
      </c>
      <c r="C33" s="508">
        <v>0</v>
      </c>
      <c r="D33" s="87">
        <v>0</v>
      </c>
      <c r="E33" s="87">
        <v>0</v>
      </c>
      <c r="F33" s="87">
        <v>0</v>
      </c>
      <c r="G33" s="509">
        <v>0</v>
      </c>
      <c r="H33" s="77">
        <f t="shared" si="0"/>
        <v>0</v>
      </c>
      <c r="I33" s="1250"/>
      <c r="J33" s="507"/>
      <c r="K33" s="507" t="s">
        <v>92</v>
      </c>
      <c r="L33" s="508">
        <v>0</v>
      </c>
      <c r="M33" s="87">
        <v>0</v>
      </c>
      <c r="N33" s="87">
        <v>0</v>
      </c>
      <c r="O33" s="87">
        <v>0</v>
      </c>
      <c r="P33" s="509">
        <v>0</v>
      </c>
      <c r="Q33" s="77">
        <f t="shared" si="1"/>
        <v>0</v>
      </c>
    </row>
    <row r="34" spans="1:17">
      <c r="A34" s="507"/>
      <c r="B34" s="507" t="s">
        <v>92</v>
      </c>
      <c r="C34" s="508">
        <v>0</v>
      </c>
      <c r="D34" s="87">
        <v>0</v>
      </c>
      <c r="E34" s="87">
        <v>0</v>
      </c>
      <c r="F34" s="87">
        <v>0</v>
      </c>
      <c r="G34" s="509">
        <v>0</v>
      </c>
      <c r="H34" s="77">
        <f t="shared" si="0"/>
        <v>0</v>
      </c>
      <c r="I34" s="1250"/>
      <c r="J34" s="507"/>
      <c r="K34" s="507" t="s">
        <v>92</v>
      </c>
      <c r="L34" s="508">
        <v>0</v>
      </c>
      <c r="M34" s="87">
        <v>0</v>
      </c>
      <c r="N34" s="87">
        <v>0</v>
      </c>
      <c r="O34" s="87">
        <v>0</v>
      </c>
      <c r="P34" s="509">
        <v>0</v>
      </c>
      <c r="Q34" s="77">
        <f t="shared" si="1"/>
        <v>0</v>
      </c>
    </row>
    <row r="35" spans="1:17">
      <c r="A35" s="507"/>
      <c r="B35" s="507" t="s">
        <v>92</v>
      </c>
      <c r="C35" s="508">
        <v>0</v>
      </c>
      <c r="D35" s="87">
        <v>0</v>
      </c>
      <c r="E35" s="87">
        <v>0</v>
      </c>
      <c r="F35" s="87">
        <v>0</v>
      </c>
      <c r="G35" s="509">
        <v>0</v>
      </c>
      <c r="H35" s="77">
        <f t="shared" si="0"/>
        <v>0</v>
      </c>
      <c r="I35" s="1250"/>
      <c r="J35" s="507"/>
      <c r="K35" s="507" t="s">
        <v>92</v>
      </c>
      <c r="L35" s="508">
        <v>0</v>
      </c>
      <c r="M35" s="87">
        <v>0</v>
      </c>
      <c r="N35" s="87">
        <v>0</v>
      </c>
      <c r="O35" s="87">
        <v>0</v>
      </c>
      <c r="P35" s="509">
        <v>0</v>
      </c>
      <c r="Q35" s="77">
        <f t="shared" si="1"/>
        <v>0</v>
      </c>
    </row>
    <row r="36" spans="1:17">
      <c r="A36" s="507"/>
      <c r="B36" s="507" t="s">
        <v>92</v>
      </c>
      <c r="C36" s="508">
        <v>0</v>
      </c>
      <c r="D36" s="87">
        <v>0</v>
      </c>
      <c r="E36" s="87">
        <v>0</v>
      </c>
      <c r="F36" s="87">
        <v>0</v>
      </c>
      <c r="G36" s="509">
        <v>0</v>
      </c>
      <c r="H36" s="77">
        <f t="shared" si="0"/>
        <v>0</v>
      </c>
      <c r="I36" s="1250"/>
      <c r="J36" s="507"/>
      <c r="K36" s="507" t="s">
        <v>92</v>
      </c>
      <c r="L36" s="508">
        <v>0</v>
      </c>
      <c r="M36" s="87">
        <v>0</v>
      </c>
      <c r="N36" s="87">
        <v>0</v>
      </c>
      <c r="O36" s="87">
        <v>0</v>
      </c>
      <c r="P36" s="509">
        <v>0</v>
      </c>
      <c r="Q36" s="77">
        <f t="shared" si="1"/>
        <v>0</v>
      </c>
    </row>
    <row r="37" spans="1:17">
      <c r="A37" s="65" t="s">
        <v>32</v>
      </c>
      <c r="B37" s="510"/>
      <c r="C37" s="164"/>
      <c r="D37" s="78"/>
      <c r="E37" s="78"/>
      <c r="F37" s="78"/>
      <c r="G37" s="78"/>
      <c r="H37" s="86"/>
      <c r="I37" s="1250"/>
      <c r="J37" s="65" t="s">
        <v>32</v>
      </c>
      <c r="K37" s="510"/>
      <c r="L37" s="164"/>
      <c r="M37" s="78"/>
      <c r="N37" s="78"/>
      <c r="O37" s="78"/>
      <c r="P37" s="78"/>
      <c r="Q37" s="86"/>
    </row>
    <row r="38" spans="1:17">
      <c r="A38" s="507"/>
      <c r="B38" s="507" t="s">
        <v>92</v>
      </c>
      <c r="C38" s="508">
        <v>0</v>
      </c>
      <c r="D38" s="87">
        <v>0</v>
      </c>
      <c r="E38" s="87">
        <v>0</v>
      </c>
      <c r="F38" s="87">
        <v>0</v>
      </c>
      <c r="G38" s="509">
        <v>0</v>
      </c>
      <c r="H38" s="77">
        <f>IF($G$44&lt;&gt;0,G38/$G$44,0)</f>
        <v>0</v>
      </c>
      <c r="I38" s="1250"/>
      <c r="J38" s="507"/>
      <c r="K38" s="507" t="s">
        <v>92</v>
      </c>
      <c r="L38" s="508">
        <v>0</v>
      </c>
      <c r="M38" s="87">
        <v>0</v>
      </c>
      <c r="N38" s="87">
        <v>0</v>
      </c>
      <c r="O38" s="87">
        <v>0</v>
      </c>
      <c r="P38" s="509">
        <v>0</v>
      </c>
      <c r="Q38" s="77">
        <f>IF($G$44&lt;&gt;0,P38/$G$44,0)</f>
        <v>0</v>
      </c>
    </row>
    <row r="39" spans="1:17">
      <c r="A39" s="507"/>
      <c r="B39" s="507" t="s">
        <v>92</v>
      </c>
      <c r="C39" s="508">
        <v>0</v>
      </c>
      <c r="D39" s="87">
        <v>0</v>
      </c>
      <c r="E39" s="87">
        <v>0</v>
      </c>
      <c r="F39" s="87">
        <v>0</v>
      </c>
      <c r="G39" s="509">
        <v>0</v>
      </c>
      <c r="H39" s="77">
        <f>IF($G$44&lt;&gt;0,G39/$G$44,0)</f>
        <v>0</v>
      </c>
      <c r="I39" s="1250"/>
      <c r="J39" s="507"/>
      <c r="K39" s="507" t="s">
        <v>92</v>
      </c>
      <c r="L39" s="508">
        <v>0</v>
      </c>
      <c r="M39" s="87">
        <v>0</v>
      </c>
      <c r="N39" s="87">
        <v>0</v>
      </c>
      <c r="O39" s="87">
        <v>0</v>
      </c>
      <c r="P39" s="509">
        <v>0</v>
      </c>
      <c r="Q39" s="77">
        <f>IF($G$44&lt;&gt;0,P39/$G$44,0)</f>
        <v>0</v>
      </c>
    </row>
    <row r="40" spans="1:17">
      <c r="A40" s="65" t="s">
        <v>33</v>
      </c>
      <c r="B40" s="510"/>
      <c r="C40" s="164"/>
      <c r="D40" s="78"/>
      <c r="E40" s="78"/>
      <c r="F40" s="78"/>
      <c r="G40" s="78"/>
      <c r="H40" s="86"/>
      <c r="I40" s="1250"/>
      <c r="J40" s="65" t="s">
        <v>33</v>
      </c>
      <c r="K40" s="510"/>
      <c r="L40" s="164"/>
      <c r="M40" s="78"/>
      <c r="N40" s="78"/>
      <c r="O40" s="78"/>
      <c r="P40" s="78"/>
      <c r="Q40" s="86"/>
    </row>
    <row r="41" spans="1:17">
      <c r="A41" s="69" t="s">
        <v>148</v>
      </c>
      <c r="B41" s="507" t="s">
        <v>100</v>
      </c>
      <c r="C41" s="508">
        <v>0</v>
      </c>
      <c r="D41" s="78"/>
      <c r="E41" s="78"/>
      <c r="F41" s="78"/>
      <c r="G41" s="509">
        <v>0</v>
      </c>
      <c r="H41" s="77">
        <f t="shared" ref="H41:H42" si="2">IF($G$44&lt;&gt;0,G41/$G$44,0)</f>
        <v>0</v>
      </c>
      <c r="I41" s="1250"/>
      <c r="J41" s="69" t="s">
        <v>148</v>
      </c>
      <c r="K41" s="507" t="s">
        <v>100</v>
      </c>
      <c r="L41" s="508">
        <v>0</v>
      </c>
      <c r="M41" s="78"/>
      <c r="N41" s="78"/>
      <c r="O41" s="78"/>
      <c r="P41" s="509">
        <v>0</v>
      </c>
      <c r="Q41" s="77">
        <f t="shared" ref="Q41:Q42" si="3">IF($G$44&lt;&gt;0,P41/$G$44,0)</f>
        <v>0</v>
      </c>
    </row>
    <row r="42" spans="1:17">
      <c r="A42" s="69" t="s">
        <v>149</v>
      </c>
      <c r="B42" s="507" t="s">
        <v>100</v>
      </c>
      <c r="C42" s="508">
        <v>0</v>
      </c>
      <c r="D42" s="78"/>
      <c r="E42" s="78"/>
      <c r="F42" s="78"/>
      <c r="G42" s="509">
        <v>0</v>
      </c>
      <c r="H42" s="77">
        <f t="shared" si="2"/>
        <v>0</v>
      </c>
      <c r="I42" s="1250"/>
      <c r="J42" s="69" t="s">
        <v>149</v>
      </c>
      <c r="K42" s="507" t="s">
        <v>100</v>
      </c>
      <c r="L42" s="508">
        <v>0</v>
      </c>
      <c r="M42" s="78"/>
      <c r="N42" s="78"/>
      <c r="O42" s="78"/>
      <c r="P42" s="509">
        <v>0</v>
      </c>
      <c r="Q42" s="77">
        <f t="shared" si="3"/>
        <v>0</v>
      </c>
    </row>
    <row r="43" spans="1:17">
      <c r="A43" s="510"/>
      <c r="B43" s="510"/>
      <c r="C43" s="85"/>
      <c r="D43" s="85"/>
      <c r="E43" s="78"/>
      <c r="F43" s="85"/>
      <c r="G43" s="85"/>
      <c r="H43" s="86"/>
      <c r="I43" s="1250"/>
      <c r="J43" s="510"/>
      <c r="K43" s="510"/>
      <c r="L43" s="85"/>
      <c r="M43" s="85"/>
      <c r="N43" s="78"/>
      <c r="O43" s="85"/>
      <c r="P43" s="85"/>
      <c r="Q43" s="86"/>
    </row>
    <row r="44" spans="1:17">
      <c r="A44" s="66" t="s">
        <v>150</v>
      </c>
      <c r="B44" s="507"/>
      <c r="C44" s="91"/>
      <c r="D44" s="79">
        <f>SUM(D9:D43)</f>
        <v>0</v>
      </c>
      <c r="E44" s="79">
        <f>SUM(E9:E43)</f>
        <v>0</v>
      </c>
      <c r="F44" s="79">
        <f>SUM(F9:F43)</f>
        <v>0</v>
      </c>
      <c r="G44" s="81">
        <f>SUM(G9:G43)</f>
        <v>0</v>
      </c>
      <c r="H44" s="77">
        <f>IF($G$44&lt;&gt;0,G44/$G$44,0)</f>
        <v>0</v>
      </c>
      <c r="I44" s="1250"/>
      <c r="J44" s="66" t="s">
        <v>150</v>
      </c>
      <c r="K44" s="507"/>
      <c r="L44" s="91"/>
      <c r="M44" s="79">
        <f>SUM(M9:M43)</f>
        <v>0</v>
      </c>
      <c r="N44" s="79">
        <f>SUM(N9:N43)</f>
        <v>0</v>
      </c>
      <c r="O44" s="79">
        <f>SUM(O9:O43)</f>
        <v>0</v>
      </c>
      <c r="P44" s="81">
        <f>SUM(P9:P43)</f>
        <v>0</v>
      </c>
      <c r="Q44" s="77">
        <f>IF($G$44&lt;&gt;0,P44/$G$44,0)</f>
        <v>0</v>
      </c>
    </row>
    <row r="45" spans="1:17" ht="13.5" thickBot="1">
      <c r="A45" s="512"/>
      <c r="B45" s="507"/>
      <c r="C45" s="87"/>
      <c r="D45" s="91"/>
      <c r="E45" s="91"/>
      <c r="F45" s="91"/>
      <c r="G45" s="91"/>
      <c r="H45" s="90"/>
      <c r="I45" s="1250"/>
      <c r="J45" s="512"/>
      <c r="K45" s="507"/>
      <c r="L45" s="87"/>
      <c r="M45" s="91"/>
      <c r="N45" s="91"/>
      <c r="O45" s="91"/>
      <c r="P45" s="91"/>
      <c r="Q45" s="90"/>
    </row>
    <row r="46" spans="1:17" ht="13.5" thickBot="1">
      <c r="A46" s="210"/>
      <c r="B46" s="513"/>
      <c r="C46" s="34"/>
      <c r="D46" s="34"/>
      <c r="E46" s="35"/>
      <c r="F46" s="35"/>
      <c r="G46" s="34"/>
      <c r="H46" s="36"/>
      <c r="I46" s="1250"/>
      <c r="J46" s="210"/>
      <c r="K46" s="513"/>
      <c r="L46" s="34"/>
      <c r="M46" s="34"/>
      <c r="N46" s="35"/>
      <c r="O46" s="35"/>
      <c r="P46" s="34"/>
      <c r="Q46" s="36"/>
    </row>
    <row r="47" spans="1:17">
      <c r="A47" s="168" t="s">
        <v>152</v>
      </c>
      <c r="B47" s="440"/>
      <c r="C47" s="441" t="s">
        <v>10</v>
      </c>
      <c r="E47" s="8"/>
      <c r="F47" s="8"/>
      <c r="G47" s="14"/>
      <c r="H47" s="14"/>
      <c r="I47" s="1250"/>
      <c r="J47" s="168" t="s">
        <v>152</v>
      </c>
      <c r="K47" s="440"/>
      <c r="L47" s="441" t="s">
        <v>10</v>
      </c>
      <c r="N47" s="8"/>
      <c r="O47" s="8"/>
      <c r="P47" s="14"/>
      <c r="Q47" s="14"/>
    </row>
    <row r="48" spans="1:17">
      <c r="A48" s="169" t="s">
        <v>154</v>
      </c>
      <c r="B48" s="507" t="s">
        <v>100</v>
      </c>
      <c r="C48" s="9"/>
      <c r="E48" s="8"/>
      <c r="F48" s="8"/>
      <c r="G48" s="14"/>
      <c r="H48" s="14"/>
      <c r="I48" s="1250"/>
      <c r="J48" s="169" t="s">
        <v>154</v>
      </c>
      <c r="K48" s="507" t="s">
        <v>100</v>
      </c>
      <c r="L48" s="9"/>
      <c r="N48" s="8"/>
      <c r="O48" s="8"/>
      <c r="P48" s="14"/>
      <c r="Q48" s="14"/>
    </row>
    <row r="49" spans="1:17">
      <c r="A49" s="169" t="s">
        <v>156</v>
      </c>
      <c r="B49" s="507" t="s">
        <v>100</v>
      </c>
      <c r="C49" s="9"/>
      <c r="E49" s="8"/>
      <c r="F49" s="8"/>
      <c r="G49" s="14"/>
      <c r="H49" s="14"/>
      <c r="I49" s="1250"/>
      <c r="J49" s="169" t="s">
        <v>156</v>
      </c>
      <c r="K49" s="507" t="s">
        <v>100</v>
      </c>
      <c r="L49" s="9"/>
      <c r="N49" s="8"/>
      <c r="O49" s="8"/>
      <c r="P49" s="14"/>
      <c r="Q49" s="14"/>
    </row>
    <row r="50" spans="1:17">
      <c r="A50" s="170" t="s">
        <v>157</v>
      </c>
      <c r="B50" s="507" t="s">
        <v>100</v>
      </c>
      <c r="C50" s="87"/>
      <c r="E50" s="5"/>
      <c r="F50" s="14"/>
      <c r="G50" s="14"/>
      <c r="H50" s="14"/>
      <c r="I50" s="1250"/>
      <c r="J50" s="170" t="s">
        <v>157</v>
      </c>
      <c r="K50" s="507" t="s">
        <v>100</v>
      </c>
      <c r="L50" s="87"/>
      <c r="N50" s="5"/>
      <c r="O50" s="14"/>
      <c r="P50" s="14"/>
      <c r="Q50" s="14"/>
    </row>
    <row r="51" spans="1:17" ht="13.5" thickBot="1">
      <c r="A51" s="93"/>
      <c r="B51" s="37"/>
      <c r="C51" s="37"/>
      <c r="E51" s="15"/>
      <c r="F51" s="14"/>
      <c r="G51" s="14"/>
      <c r="H51" s="14"/>
      <c r="I51" s="1250"/>
      <c r="J51" s="93"/>
      <c r="K51" s="37"/>
      <c r="L51" s="37"/>
      <c r="N51" s="15"/>
      <c r="O51" s="14"/>
      <c r="P51" s="14"/>
      <c r="Q51" s="14"/>
    </row>
    <row r="52" spans="1:17">
      <c r="A52" s="1183"/>
      <c r="B52" s="1183"/>
      <c r="C52" s="1183"/>
      <c r="D52" s="1183"/>
      <c r="E52" s="1183"/>
      <c r="F52" s="1183"/>
      <c r="G52" s="1183"/>
      <c r="H52" s="1183"/>
      <c r="I52" s="1250"/>
      <c r="J52" s="1183"/>
      <c r="K52" s="1183"/>
      <c r="L52" s="1183"/>
      <c r="M52" s="1183"/>
      <c r="N52" s="1183"/>
      <c r="O52" s="1183"/>
      <c r="P52" s="1183"/>
      <c r="Q52" s="1183"/>
    </row>
    <row r="53" spans="1:17" ht="24" customHeight="1">
      <c r="A53" s="1265"/>
      <c r="B53" s="1265"/>
      <c r="C53" s="1265"/>
      <c r="D53" s="1265"/>
      <c r="E53" s="1265"/>
      <c r="F53" s="1265"/>
      <c r="G53" s="1265"/>
      <c r="H53" s="1265"/>
      <c r="J53" s="1265"/>
      <c r="K53" s="1265"/>
      <c r="L53" s="1265"/>
      <c r="M53" s="1265"/>
      <c r="N53" s="1265"/>
      <c r="O53" s="1265"/>
      <c r="P53" s="1265"/>
      <c r="Q53" s="1265"/>
    </row>
    <row r="54" spans="1:17" ht="16.5" customHeight="1">
      <c r="A54" s="1183" t="s">
        <v>305</v>
      </c>
      <c r="B54" s="1183"/>
      <c r="C54" s="1183"/>
      <c r="D54" s="1183"/>
      <c r="E54" s="1183"/>
      <c r="F54" s="1183"/>
      <c r="G54" s="1183"/>
      <c r="H54" s="1183"/>
      <c r="I54" s="1183"/>
      <c r="J54" s="1183"/>
      <c r="K54" s="1183"/>
      <c r="L54" s="1183"/>
      <c r="M54" s="1183"/>
      <c r="N54" s="1183"/>
      <c r="O54" s="1183"/>
    </row>
    <row r="55" spans="1:17" ht="15.75" customHeight="1">
      <c r="A55" s="1183" t="s">
        <v>166</v>
      </c>
      <c r="B55" s="1183"/>
      <c r="C55" s="1183"/>
      <c r="D55" s="1183"/>
      <c r="E55" s="1183"/>
      <c r="F55" s="1183"/>
      <c r="G55" s="1183"/>
      <c r="H55" s="1183"/>
      <c r="I55" s="1183"/>
      <c r="J55" s="1183"/>
      <c r="K55" s="1183"/>
      <c r="L55" s="1183"/>
      <c r="M55" s="1183"/>
      <c r="N55" s="1183"/>
      <c r="O55" s="1183"/>
    </row>
    <row r="56" spans="1:17">
      <c r="A56" s="1248"/>
      <c r="B56" s="1248"/>
      <c r="C56" s="1248"/>
      <c r="D56" s="1248"/>
      <c r="E56" s="1248"/>
      <c r="F56" s="1248"/>
      <c r="G56" s="1248"/>
      <c r="H56" s="1248"/>
    </row>
    <row r="57" spans="1:17">
      <c r="A57" s="1216"/>
      <c r="B57" s="1216"/>
      <c r="C57" s="1216"/>
      <c r="D57" s="1216"/>
      <c r="E57" s="1216"/>
      <c r="F57" s="1216"/>
      <c r="G57" s="1216"/>
      <c r="H57" s="1216"/>
      <c r="I57" s="1216"/>
      <c r="J57" s="1216"/>
      <c r="K57" s="1216"/>
      <c r="L57" s="1216"/>
      <c r="M57" s="1216"/>
    </row>
    <row r="58" spans="1:17">
      <c r="A58" s="1215"/>
      <c r="B58" s="1215"/>
      <c r="C58" s="1215"/>
      <c r="D58" s="1215"/>
      <c r="E58" s="1215"/>
      <c r="F58" s="1215"/>
      <c r="G58" s="1215"/>
      <c r="H58" s="1215"/>
    </row>
    <row r="59" spans="1:17" ht="12.75" customHeight="1"/>
    <row r="60" spans="1:17" ht="35.25" customHeight="1"/>
    <row r="61" spans="1:17">
      <c r="A61" s="1183"/>
      <c r="B61" s="1183"/>
      <c r="C61" s="1183"/>
      <c r="D61" s="1183"/>
      <c r="E61" s="1183"/>
      <c r="F61" s="1183"/>
      <c r="G61" s="1183"/>
      <c r="J61" s="26"/>
    </row>
    <row r="63" spans="1:17">
      <c r="A63" s="1183"/>
      <c r="B63" s="1183"/>
      <c r="C63" s="1183"/>
      <c r="D63" s="1183"/>
      <c r="E63" s="1183"/>
      <c r="F63" s="1183"/>
      <c r="G63" s="1183"/>
      <c r="H63" s="1183"/>
      <c r="I63" s="1183"/>
      <c r="J63" s="1183"/>
      <c r="K63" s="1183"/>
      <c r="L63" s="1183"/>
    </row>
    <row r="64" spans="1:17">
      <c r="A64" s="1245"/>
      <c r="B64" s="1245"/>
      <c r="C64" s="1245"/>
      <c r="D64" s="1245"/>
      <c r="E64" s="1245"/>
      <c r="F64" s="1245"/>
      <c r="G64" s="1245"/>
      <c r="H64" s="1245"/>
      <c r="I64" s="1245"/>
      <c r="J64" s="1245"/>
      <c r="K64" s="1245"/>
      <c r="L64" s="1245"/>
    </row>
    <row r="65" spans="1:12">
      <c r="A65" s="1245"/>
      <c r="B65" s="1245"/>
      <c r="C65" s="1245"/>
      <c r="D65" s="1245"/>
      <c r="E65" s="1245"/>
      <c r="F65" s="1245"/>
      <c r="G65" s="1245"/>
      <c r="H65" s="1245"/>
      <c r="I65" s="1245"/>
      <c r="J65" s="1245"/>
      <c r="K65" s="1245"/>
      <c r="L65" s="1245"/>
    </row>
    <row r="66" spans="1:12">
      <c r="A66" s="1246"/>
      <c r="B66" s="1216"/>
      <c r="C66" s="1216"/>
      <c r="D66" s="1216"/>
      <c r="E66" s="1216"/>
      <c r="F66" s="1216"/>
      <c r="G66" s="1216"/>
      <c r="H66" s="1216"/>
      <c r="I66" s="1216"/>
      <c r="J66" s="357"/>
      <c r="K66" s="357"/>
      <c r="L66" s="357"/>
    </row>
    <row r="67" spans="1:12">
      <c r="A67" s="1215"/>
      <c r="B67" s="1215"/>
      <c r="C67" s="1215"/>
      <c r="D67" s="1215"/>
      <c r="E67" s="364"/>
      <c r="F67" s="364"/>
      <c r="G67" s="364"/>
      <c r="H67" s="364"/>
      <c r="I67" s="364"/>
      <c r="J67" s="364"/>
      <c r="K67" s="364"/>
      <c r="L67" s="364"/>
    </row>
    <row r="72" spans="1:12">
      <c r="D72" s="25"/>
    </row>
    <row r="81" spans="1:4">
      <c r="A81" s="359"/>
      <c r="B81" s="359"/>
      <c r="D81" s="26"/>
    </row>
  </sheetData>
  <mergeCells count="26">
    <mergeCell ref="A67:D67"/>
    <mergeCell ref="A53:H53"/>
    <mergeCell ref="J53:Q53"/>
    <mergeCell ref="A56:H56"/>
    <mergeCell ref="A57:M57"/>
    <mergeCell ref="A58:H58"/>
    <mergeCell ref="A61:G61"/>
    <mergeCell ref="A63:L63"/>
    <mergeCell ref="A64:L65"/>
    <mergeCell ref="A66:I66"/>
    <mergeCell ref="A54:O54"/>
    <mergeCell ref="A55:O55"/>
    <mergeCell ref="A5:A7"/>
    <mergeCell ref="B5:B7"/>
    <mergeCell ref="C5:H5"/>
    <mergeCell ref="A1:Q1"/>
    <mergeCell ref="A2:Q2"/>
    <mergeCell ref="A3:Q3"/>
    <mergeCell ref="I5:I52"/>
    <mergeCell ref="J5:J7"/>
    <mergeCell ref="K5:K7"/>
    <mergeCell ref="L5:Q5"/>
    <mergeCell ref="C6:H6"/>
    <mergeCell ref="L6:Q6"/>
    <mergeCell ref="A52:H52"/>
    <mergeCell ref="J52:Q52"/>
  </mergeCells>
  <pageMargins left="0.7" right="0.7" top="0.75" bottom="0.75" header="0.3" footer="0.3"/>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06c99b3-cd83-43e5-b4c1-d62f316c1e37" ContentTypeId="0x0101" PreviousValue="false" LastSyncTimeStamp="2020-01-27T23:41:31.003Z"/>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14d3c56-9ae9-4a7b-96bb-d773f7895411">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54ADE3642ED8C45BC4960F99B2D0B5B" ma:contentTypeVersion="20" ma:contentTypeDescription="Create a new document." ma:contentTypeScope="" ma:versionID="9572cbd2702cf6e5b9cf808470622854">
  <xsd:schema xmlns:xsd="http://www.w3.org/2001/XMLSchema" xmlns:xs="http://www.w3.org/2001/XMLSchema" xmlns:p="http://schemas.microsoft.com/office/2006/metadata/properties" xmlns:ns2="97e57212-3e02-407f-8b2d-05f7d7f19b15" xmlns:ns3="d14d3c56-9ae9-4a7b-96bb-d773f7895411" xmlns:ns4="e88bc686-2a5a-4a8c-98ae-cb9429efaf58" targetNamespace="http://schemas.microsoft.com/office/2006/metadata/properties" ma:root="true" ma:fieldsID="cf59203450170b417945c66e4b35583f" ns2:_="" ns3:_="" ns4:_="">
    <xsd:import namespace="97e57212-3e02-407f-8b2d-05f7d7f19b15"/>
    <xsd:import namespace="d14d3c56-9ae9-4a7b-96bb-d773f7895411"/>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DateTaken" minOccurs="0"/>
                <xsd:element ref="ns3:MediaLengthInSeconds" minOccurs="0"/>
                <xsd:element ref="ns3:MediaServiceAutoKeyPoints" minOccurs="0"/>
                <xsd:element ref="ns3:MediaServiceKeyPoint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4d3c56-9ae9-4a7b-96bb-d773f789541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BCE1A167-D918-4419-AB94-BC6439DAE17F}">
  <ds:schemaRefs>
    <ds:schemaRef ds:uri="Microsoft.SharePoint.Taxonomy.ContentTypeSync"/>
  </ds:schemaRefs>
</ds:datastoreItem>
</file>

<file path=customXml/itemProps3.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97e57212-3e02-407f-8b2d-05f7d7f19b15"/>
    <ds:schemaRef ds:uri="d14d3c56-9ae9-4a7b-96bb-d773f7895411"/>
  </ds:schemaRefs>
</ds:datastoreItem>
</file>

<file path=customXml/itemProps4.xml><?xml version="1.0" encoding="utf-8"?>
<ds:datastoreItem xmlns:ds="http://schemas.openxmlformats.org/officeDocument/2006/customXml" ds:itemID="{16A97BEE-BA7F-4919-950F-7E0713766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14d3c56-9ae9-4a7b-96bb-d773f7895411"/>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31</vt:i4>
      </vt:variant>
    </vt:vector>
  </HeadingPairs>
  <TitlesOfParts>
    <vt:vector size="62" baseType="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1A'!Print_Area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Martinez, Rebecca</cp:lastModifiedBy>
  <cp:revision/>
  <dcterms:created xsi:type="dcterms:W3CDTF">2021-01-04T18:24:22Z</dcterms:created>
  <dcterms:modified xsi:type="dcterms:W3CDTF">2022-04-21T18:28:38Z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0x010100B54ADE3642ED8C45BC4960F99B2D0B5B</vt:lpwstr>
  </property>
  <property fmtid="{D5CDD505-2E9C-101B-9397-08002B2CF9AE}" pid="3" name="_dlc_DocIdItemGuid">
    <vt:lpwstr>cb7bc7da-28d7-4027-8ee0-0955d0bb5f1f</vt:lpwstr>
  </property>
  <property fmtid="{D5CDD505-2E9C-101B-9397-08002B2CF9AE}" pid="4" name="CofWorkbookId">
    <vt:lpwstr>22caf698-c046-46e1-8b3c-14493a64db1c</vt:lpwstr>
  </property>
  <property fmtid="{D5CDD505-2E9C-101B-9397-08002B2CF9AE}" pid="5" name="SV_QUERY_LIST_4F35BF76-6C0D-4D9B-82B2-816C12CF3733">
    <vt:lpwstr>empty_477D106A-C0D6-4607-AEBD-E2C9D60EA279</vt:lpwstr>
  </property>
  <property fmtid="{D5CDD505-2E9C-101B-9397-08002B2CF9AE}" pid="6" name="Order">
    <vt:r8>1863000</vt:r8>
  </property>
  <property fmtid="{D5CDD505-2E9C-101B-9397-08002B2CF9AE}" pid="7" name="pgeRecordCategory">
    <vt:lpwstr/>
  </property>
  <property fmtid="{D5CDD505-2E9C-101B-9397-08002B2CF9AE}" pid="8" name="MediaServiceImageTags">
    <vt:lpwstr/>
  </property>
</Properties>
</file>