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drawings/drawing1.xml" ContentType="application/vnd.openxmlformats-officedocument.drawing+xml"/>
  <Override PartName="/xl/customProperty2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showInkAnnotation="0" defaultThemeVersion="124226"/>
  <mc:AlternateContent xmlns:mc="http://schemas.openxmlformats.org/markup-compatibility/2006">
    <mc:Choice Requires="x15">
      <x15ac:absPath xmlns:x15ac="http://schemas.microsoft.com/office/spreadsheetml/2010/11/ac" url="C:\Users\dmnoguer\AppData\Roaming\iManage\Work\Recent\SE2019000277-SCG_ Low Income Programs Application (2021 - 2026)\"/>
    </mc:Choice>
  </mc:AlternateContent>
  <xr:revisionPtr revIDLastSave="1" documentId="13_ncr:1_{9B04EF9B-856F-4111-B118-14CAA0AF09C0}" xr6:coauthVersionLast="47" xr6:coauthVersionMax="47" xr10:uidLastSave="{BBF0170E-1EA7-4D46-8DC1-D85F30038866}"/>
  <bookViews>
    <workbookView xWindow="-120" yWindow="-120" windowWidth="24240" windowHeight="13140" tabRatio="805" firstSheet="23" activeTab="4" xr2:uid="{00000000-000D-0000-FFFF-FFFF00000000}"/>
  </bookViews>
  <sheets>
    <sheet name="ESA Table 1" sheetId="2" r:id="rId1"/>
    <sheet name="ESA Table 1A" sheetId="37" r:id="rId2"/>
    <sheet name="ESA Table 2" sheetId="72"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68" r:id="rId12"/>
    <sheet name="ESA Table 8" sheetId="71" r:id="rId13"/>
    <sheet name="CARE Table 1" sheetId="14" r:id="rId14"/>
    <sheet name="CARE Table 2" sheetId="13" r:id="rId15"/>
    <sheet name="CARE Table 3A _3B" sheetId="12" r:id="rId16"/>
    <sheet name="CARE Table 4" sheetId="15" r:id="rId17"/>
    <sheet name="CARE Table 5" sheetId="16" r:id="rId18"/>
    <sheet name="CARE Table 6" sheetId="17" r:id="rId19"/>
    <sheet name="CARE Table 7" sheetId="18" r:id="rId20"/>
    <sheet name="CARE Table 8" sheetId="19" r:id="rId21"/>
    <sheet name="CARE Table 9" sheetId="20" r:id="rId22"/>
    <sheet name="CARE Table 10" sheetId="28" r:id="rId23"/>
    <sheet name="CARE Table 11" sheetId="23" r:id="rId24"/>
  </sheets>
  <externalReferences>
    <externalReference r:id="rId25"/>
    <externalReference r:id="rId26"/>
    <externalReference r:id="rId27"/>
    <externalReference r:id="rId28"/>
    <externalReference r:id="rId29"/>
    <externalReference r:id="rId30"/>
  </externalReferences>
  <definedNames>
    <definedName name="__123Graph_A" localSheetId="2" hidden="1">[1]reports!#REF!</definedName>
    <definedName name="__123Graph_A" localSheetId="6" hidden="1">[1]reports!#REF!</definedName>
    <definedName name="__123Graph_A" localSheetId="11" hidden="1">[1]reports!#REF!</definedName>
    <definedName name="__123Graph_A" hidden="1">[1]reports!#REF!</definedName>
    <definedName name="__123Graph_AGraph2" localSheetId="2" hidden="1">'[2]Annuity Plan'!#REF!</definedName>
    <definedName name="__123Graph_AGraph2" localSheetId="6" hidden="1">'[2]Annuity Plan'!#REF!</definedName>
    <definedName name="__123Graph_AGraph2" hidden="1">'[2]Annuity Plan'!#REF!</definedName>
    <definedName name="__123Graph_AGraph4" localSheetId="2" hidden="1">'[2]Annuity Plan'!#REF!</definedName>
    <definedName name="__123Graph_AGraph4" localSheetId="6" hidden="1">'[2]Annuity Plan'!#REF!</definedName>
    <definedName name="__123Graph_AGraph4" hidden="1">'[2]Annuity Plan'!#REF!</definedName>
    <definedName name="__123Graph_B" localSheetId="2" hidden="1">[1]reports!#REF!</definedName>
    <definedName name="__123Graph_B" hidden="1">[1]reports!#REF!</definedName>
    <definedName name="__123Graph_C" localSheetId="2" hidden="1">[1]reports!#REF!</definedName>
    <definedName name="__123Graph_C" hidden="1">[1]reports!#REF!</definedName>
    <definedName name="__123Graph_CCHART1" localSheetId="2" hidden="1">[3]A!#REF!</definedName>
    <definedName name="__123Graph_CCHART1" hidden="1">[3]A!#REF!</definedName>
    <definedName name="__123Graph_CCHART2" localSheetId="2" hidden="1">[3]A!#REF!</definedName>
    <definedName name="__123Graph_CCHART2" hidden="1">[3]A!#REF!</definedName>
    <definedName name="__123Graph_CCHART3" localSheetId="2" hidden="1">[3]A!#REF!</definedName>
    <definedName name="__123Graph_CCHART3" hidden="1">[3]A!#REF!</definedName>
    <definedName name="__123Graph_CCHART4" localSheetId="2" hidden="1">[3]A!#REF!</definedName>
    <definedName name="__123Graph_CCHART4" hidden="1">[3]A!#REF!</definedName>
    <definedName name="__123Graph_CCHART5" localSheetId="2" hidden="1">[3]A!#REF!</definedName>
    <definedName name="__123Graph_CCHART5" hidden="1">[3]A!#REF!</definedName>
    <definedName name="__123Graph_D" localSheetId="2" hidden="1">[1]reports!#REF!</definedName>
    <definedName name="__123Graph_D" hidden="1">[1]reports!#REF!</definedName>
    <definedName name="__123Graph_DCHART1" localSheetId="2" hidden="1">[3]A!#REF!</definedName>
    <definedName name="__123Graph_DCHART1" hidden="1">[3]A!#REF!</definedName>
    <definedName name="__123Graph_DCHART2" localSheetId="2" hidden="1">[3]A!#REF!</definedName>
    <definedName name="__123Graph_DCHART2" hidden="1">[3]A!#REF!</definedName>
    <definedName name="__123Graph_DCHART3" localSheetId="2" hidden="1">[3]A!#REF!</definedName>
    <definedName name="__123Graph_DCHART3" hidden="1">[3]A!#REF!</definedName>
    <definedName name="__123Graph_DCHART4" localSheetId="2" hidden="1">[3]A!#REF!</definedName>
    <definedName name="__123Graph_DCHART4" hidden="1">[3]A!#REF!</definedName>
    <definedName name="__123Graph_DCHART5" localSheetId="2" hidden="1">[3]A!#REF!</definedName>
    <definedName name="__123Graph_DCHART5" hidden="1">[3]A!#REF!</definedName>
    <definedName name="__123Graph_E" localSheetId="2" hidden="1">[1]reports!#REF!</definedName>
    <definedName name="__123Graph_E" hidden="1">[1]reports!#REF!</definedName>
    <definedName name="__123Graph_FCHART4" localSheetId="2" hidden="1">[3]A!#REF!</definedName>
    <definedName name="__123Graph_FCHART4" hidden="1">[3]A!#REF!</definedName>
    <definedName name="__123Graph_FCHART5" localSheetId="2" hidden="1">[3]A!#REF!</definedName>
    <definedName name="__123Graph_FCHART5" hidden="1">[3]A!#REF!</definedName>
    <definedName name="__123Graph_X" localSheetId="2" hidden="1">[4]reports!#REF!</definedName>
    <definedName name="__123Graph_X" hidden="1">[4]reports!#REF!</definedName>
    <definedName name="_123Graph_CHART3" localSheetId="2" hidden="1">[3]A!#REF!</definedName>
    <definedName name="_123Graph_CHART3" hidden="1">[3]A!#REF!</definedName>
    <definedName name="_Fill" localSheetId="2" hidden="1">[4]reports!#REF!</definedName>
    <definedName name="_Fill" hidden="1">[4]reports!#REF!</definedName>
    <definedName name="_Hlk24618983" localSheetId="22">'CARE Table 10'!$A$9</definedName>
    <definedName name="_Key1" localSheetId="2" hidden="1">'[5]A-2'!#REF!</definedName>
    <definedName name="_Key1" hidden="1">'[5]A-2'!#REF!</definedName>
    <definedName name="_Order1" hidden="1">255</definedName>
    <definedName name="_Order2" hidden="1">255</definedName>
    <definedName name="_Sort" localSheetId="2" hidden="1">'[5]A-2'!#REF!</definedName>
    <definedName name="_Sort" hidden="1">'[5]A-2'!#REF!</definedName>
    <definedName name="_w2" localSheetId="2" hidden="1">{"SourcesUses",#N/A,TRUE,"CFMODEL";"TransOverview",#N/A,TRUE,"CFMODEL"}</definedName>
    <definedName name="_w2" localSheetId="6" hidden="1">{"SourcesUses",#N/A,TRUE,"CFMODEL";"TransOverview",#N/A,TRUE,"CFMODEL"}</definedName>
    <definedName name="_w2" localSheetId="11"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localSheetId="11"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localSheetId="11"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localSheetId="11" hidden="1">{"SourcesUses",#N/A,TRUE,"CFMODEL";"TransOverview",#N/A,TRUE,"CFMODEL"}</definedName>
    <definedName name="aaaaaaaaaaaaa" hidden="1">{"SourcesUses",#N/A,TRUE,"CFMODEL";"TransOverview",#N/A,TRUE,"CFMODEL"}</definedName>
    <definedName name="abc" hidden="1">"3Q12KMQDU0T4XKGIPPUR4OEMV"</definedName>
    <definedName name="ccccccc" localSheetId="2" hidden="1">{"SourcesUses",#N/A,TRUE,#N/A;"TransOverview",#N/A,TRUE,"CFMODEL"}</definedName>
    <definedName name="ccccccc" localSheetId="6" hidden="1">{"SourcesUses",#N/A,TRUE,#N/A;"TransOverview",#N/A,TRUE,"CFMODEL"}</definedName>
    <definedName name="ccccccc" localSheetId="11"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localSheetId="11" hidden="1">{"SourcesUses",#N/A,TRUE,"FundsFlow";"TransOverview",#N/A,TRUE,"FundsFlow"}</definedName>
    <definedName name="ccccccccccccccc" hidden="1">{"SourcesUses",#N/A,TRUE,"FundsFlow";"TransOverview",#N/A,TRUE,"FundsFlow"}</definedName>
    <definedName name="d" localSheetId="2" hidden="1">{"SourcesUses",#N/A,TRUE,#N/A;"TransOverview",#N/A,TRUE,"CFMODEL"}</definedName>
    <definedName name="d" localSheetId="6" hidden="1">{"SourcesUses",#N/A,TRUE,#N/A;"TransOverview",#N/A,TRUE,"CFMODEL"}</definedName>
    <definedName name="d" localSheetId="11"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localSheetId="11"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localSheetId="11"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localSheetId="11"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localSheetId="11"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localSheetId="11"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localSheetId="11"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localSheetId="11" hidden="1">{"SourcesUses",#N/A,TRUE,#N/A;"TransOverview",#N/A,TRUE,"CFMODEL"}</definedName>
    <definedName name="ddddddddddddddddddddddd" hidden="1">{"SourcesUses",#N/A,TRUE,#N/A;"TransOverview",#N/A,TRUE,"CFMODEL"}</definedName>
    <definedName name="eeeeeeeeeee" localSheetId="2" hidden="1">{"SourcesUses",#N/A,TRUE,#N/A;"TransOverview",#N/A,TRUE,"CFMODEL"}</definedName>
    <definedName name="eeeeeeeeeee" localSheetId="6" hidden="1">{"SourcesUses",#N/A,TRUE,#N/A;"TransOverview",#N/A,TRUE,"CFMODEL"}</definedName>
    <definedName name="eeeeeeeeeee" localSheetId="11"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localSheetId="11" hidden="1">{"SourcesUses",#N/A,TRUE,"FundsFlow";"TransOverview",#N/A,TRUE,"FundsFlow"}</definedName>
    <definedName name="eeeeeeeeeeeeeeeeee" hidden="1">{"SourcesUses",#N/A,TRUE,"FundsFlow";"TransOverview",#N/A,TRUE,"FundsFlow"}</definedName>
    <definedName name="g" localSheetId="2" hidden="1">{"SourcesUses",#N/A,TRUE,#N/A;"TransOverview",#N/A,TRUE,"CFMODEL"}</definedName>
    <definedName name="g" localSheetId="6" hidden="1">{"SourcesUses",#N/A,TRUE,#N/A;"TransOverview",#N/A,TRUE,"CFMODEL"}</definedName>
    <definedName name="g" localSheetId="11" hidden="1">{"SourcesUses",#N/A,TRUE,#N/A;"TransOverview",#N/A,TRUE,"CFMODEL"}</definedName>
    <definedName name="g" hidden="1">{"SourcesUses",#N/A,TRUE,#N/A;"TransOverview",#N/A,TRUE,"CFMODEL"}</definedName>
    <definedName name="gggg" localSheetId="2" hidden="1">{"SourcesUses",#N/A,TRUE,#N/A;"TransOverview",#N/A,TRUE,"CFMODEL"}</definedName>
    <definedName name="gggg" localSheetId="6" hidden="1">{"SourcesUses",#N/A,TRUE,#N/A;"TransOverview",#N/A,TRUE,"CFMODEL"}</definedName>
    <definedName name="gggg" localSheetId="11"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localSheetId="11" hidden="1">{"SourcesUses",#N/A,TRUE,#N/A;"TransOverview",#N/A,TRUE,"CFMODEL"}</definedName>
    <definedName name="hhhh" hidden="1">{"SourcesUses",#N/A,TRUE,#N/A;"TransOverview",#N/A,TRUE,"CFMODEL"}</definedName>
    <definedName name="limcount" hidden="1">1</definedName>
    <definedName name="otherrev" localSheetId="2" hidden="1">{#N/A,#N/A,TRUE,"SDGE";#N/A,#N/A,TRUE,"GBU";#N/A,#N/A,TRUE,"TBU";#N/A,#N/A,TRUE,"EDBU";#N/A,#N/A,TRUE,"ExclCC"}</definedName>
    <definedName name="otherrev" localSheetId="6" hidden="1">{#N/A,#N/A,TRUE,"SDGE";#N/A,#N/A,TRUE,"GBU";#N/A,#N/A,TRUE,"TBU";#N/A,#N/A,TRUE,"EDBU";#N/A,#N/A,TRUE,"ExclCC"}</definedName>
    <definedName name="otherrev" localSheetId="11" hidden="1">{#N/A,#N/A,TRUE,"SDGE";#N/A,#N/A,TRUE,"GBU";#N/A,#N/A,TRUE,"TBU";#N/A,#N/A,TRUE,"EDBU";#N/A,#N/A,TRUE,"ExclCC"}</definedName>
    <definedName name="otherrev" hidden="1">{#N/A,#N/A,TRUE,"SDGE";#N/A,#N/A,TRUE,"GBU";#N/A,#N/A,TRUE,"TBU";#N/A,#N/A,TRUE,"EDBU";#N/A,#N/A,TRUE,"ExclCC"}</definedName>
    <definedName name="_xlnm.Print_Area" localSheetId="13">'CARE Table 1'!$A$1:$M$35</definedName>
    <definedName name="_xlnm.Print_Area" localSheetId="22">'CARE Table 10'!$A$1:$B$40</definedName>
    <definedName name="_xlnm.Print_Area" localSheetId="23">'CARE Table 11'!$A$1:$G$40</definedName>
    <definedName name="_xlnm.Print_Area" localSheetId="14">'CARE Table 2'!$A$1:$Y$26</definedName>
    <definedName name="_xlnm.Print_Area" localSheetId="15">'CARE Table 3A _3B'!$A$1:$I$47</definedName>
    <definedName name="_xlnm.Print_Area" localSheetId="16">'CARE Table 4'!$A$1:$G$15</definedName>
    <definedName name="_xlnm.Print_Area" localSheetId="17">'CARE Table 5'!$A$1:$J$21</definedName>
    <definedName name="_xlnm.Print_Area" localSheetId="18">'CARE Table 6'!$A$1:$H$25</definedName>
    <definedName name="_xlnm.Print_Area" localSheetId="19">'CARE Table 7'!$A$1:$G$38</definedName>
    <definedName name="_xlnm.Print_Area" localSheetId="20">'CARE Table 8'!$A$1:$I$22</definedName>
    <definedName name="_xlnm.Print_Area" localSheetId="21">'CARE Table 9'!$A$1:$E$13</definedName>
    <definedName name="_xlnm.Print_Area" localSheetId="0">'ESA Table 1'!$A$1:$M$38</definedName>
    <definedName name="_xlnm.Print_Area" localSheetId="1">'ESA Table 1A'!$A$1:$M$23</definedName>
    <definedName name="_xlnm.Print_Area" localSheetId="2">'ESA Table 2'!$A$1:$AF$81</definedName>
    <definedName name="_xlnm.Print_Area" localSheetId="3">'ESA Table 2A'!$A$1:$H$80</definedName>
    <definedName name="_xlnm.Print_Area" localSheetId="4">'ESA Table 2B'!$A$1:$H$84</definedName>
    <definedName name="_xlnm.Print_Area" localSheetId="5">'ESA Table 2B-1'!$A$1:$D$42</definedName>
    <definedName name="_xlnm.Print_Area" localSheetId="6">'ESA Table 3A_3B'!$A$1:$B$47</definedName>
    <definedName name="_xlnm.Print_Area" localSheetId="7">'ESA Table 4A_4B_4C'!$A$1:$G$60</definedName>
    <definedName name="_xlnm.Print_Area" localSheetId="8">'ESA Table 4A-2'!$A$1:$I$22</definedName>
    <definedName name="_xlnm.Print_Area" localSheetId="9">'ESA Table 5A_5B_5C'!$A$1:$Q$55</definedName>
    <definedName name="_xlnm.Print_Area" localSheetId="10">'ESA Table 6'!$A$1:$M$21</definedName>
    <definedName name="_xlnm.Print_Area" localSheetId="11">'ESA Table 7A_7B_7C'!$A$1:$D$20</definedName>
    <definedName name="_xlnm.Print_Area" localSheetId="12">'ESA Table 8'!$A$1:$J$43</definedName>
    <definedName name="qqqqqqq" localSheetId="2" hidden="1">{"SourcesUses",#N/A,TRUE,"CFMODEL";"TransOverview",#N/A,TRUE,"CFMODEL"}</definedName>
    <definedName name="qqqqqqq" localSheetId="6" hidden="1">{"SourcesUses",#N/A,TRUE,"CFMODEL";"TransOverview",#N/A,TRUE,"CFMODEL"}</definedName>
    <definedName name="qqqqqqq" localSheetId="11"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localSheetId="11"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localSheetId="11"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localSheetId="11"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localSheetId="11"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localSheetId="11"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localSheetId="11"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localSheetId="11"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localSheetId="11" hidden="1">{"Income Statement",#N/A,FALSE,"CFMODEL";"Balance Sheet",#N/A,FALSE,"CFMODEL"}</definedName>
    <definedName name="sssssssssssssssssss" hidden="1">{"Income Statement",#N/A,FALSE,"CFMODEL";"Balance Sheet",#N/A,FALSE,"CFMODEL"}</definedName>
    <definedName name="TUCU" localSheetId="2" hidden="1">[6]Input!#REF!</definedName>
    <definedName name="TUCU" hidden="1">[6]Input!#REF!</definedName>
    <definedName name="w" localSheetId="2" hidden="1">{"SourcesUses",#N/A,TRUE,"CFMODEL";"TransOverview",#N/A,TRUE,"CFMODEL"}</definedName>
    <definedName name="w" localSheetId="6" hidden="1">{"SourcesUses",#N/A,TRUE,"CFMODEL";"TransOverview",#N/A,TRUE,"CFMODEL"}</definedName>
    <definedName name="w" localSheetId="11"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localSheetId="11"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localSheetId="11"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localSheetId="11"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localSheetId="11"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localSheetId="11"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localSheetId="11"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localSheetId="11"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localSheetId="11"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localSheetId="11" hidden="1">{"SourcesUses",#N/A,TRUE,"FundsFlow";"TransOverview",#N/A,TRUE,"FundsFlow"}</definedName>
    <definedName name="wrn.test42." hidden="1">{"SourcesUses",#N/A,TRUE,"FundsFlow";"TransOverview",#N/A,TRUE,"FundsFlow"}</definedName>
    <definedName name="zzzzzzzzzz" localSheetId="2" hidden="1">{"SourcesUses",#N/A,TRUE,"CFMODEL";"TransOverview",#N/A,TRUE,"CFMODEL"}</definedName>
    <definedName name="zzzzzzzzzz" localSheetId="6" hidden="1">{"SourcesUses",#N/A,TRUE,"CFMODEL";"TransOverview",#N/A,TRUE,"CFMODEL"}</definedName>
    <definedName name="zzzzzzzzzz" localSheetId="11"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localSheetId="11"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localSheetId="11"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localSheetId="11"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localSheetId="11" hidden="1">{"SourcesUses",#N/A,TRUE,"CFMODEL";"TransOverview",#N/A,TRUE,"CFMODEL"}</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0" i="13" l="1"/>
  <c r="V18" i="13"/>
  <c r="U18" i="13"/>
  <c r="G30" i="71" l="1"/>
  <c r="D30" i="71"/>
  <c r="C18" i="19"/>
  <c r="E18" i="19"/>
  <c r="F18" i="19"/>
  <c r="I18" i="19"/>
  <c r="H16" i="19"/>
  <c r="G16" i="19"/>
  <c r="B18" i="17" l="1"/>
  <c r="H16" i="17"/>
  <c r="B18" i="12"/>
  <c r="W20" i="13"/>
  <c r="Y18" i="13"/>
  <c r="Y17" i="13"/>
  <c r="H15" i="19" l="1"/>
  <c r="G15" i="19"/>
  <c r="H14" i="19"/>
  <c r="G14" i="19"/>
  <c r="H13" i="19"/>
  <c r="G13" i="19"/>
  <c r="H12" i="19"/>
  <c r="G12" i="19"/>
  <c r="H11" i="19"/>
  <c r="G11" i="19"/>
  <c r="H10" i="19"/>
  <c r="G10" i="19"/>
  <c r="H9" i="19"/>
  <c r="G9" i="19"/>
  <c r="H8" i="19"/>
  <c r="G8" i="19"/>
  <c r="H7" i="19"/>
  <c r="G7" i="19"/>
  <c r="G6" i="19"/>
  <c r="H15" i="17"/>
  <c r="H14" i="17"/>
  <c r="H13" i="17"/>
  <c r="H12" i="17"/>
  <c r="H11" i="17"/>
  <c r="H10" i="17"/>
  <c r="H9" i="17"/>
  <c r="H8" i="17"/>
  <c r="H7" i="17"/>
  <c r="H6" i="17"/>
  <c r="E17" i="13"/>
  <c r="K17" i="13" s="1"/>
  <c r="J17" i="13"/>
  <c r="O17" i="13"/>
  <c r="T17" i="13"/>
  <c r="G46" i="72"/>
  <c r="U17" i="13" l="1"/>
  <c r="V17" i="13"/>
  <c r="I29" i="71"/>
  <c r="H29" i="71"/>
  <c r="G29" i="71"/>
  <c r="D29" i="71"/>
  <c r="F18" i="23"/>
  <c r="D18" i="23"/>
  <c r="F10" i="23"/>
  <c r="D10" i="23"/>
  <c r="C67" i="72" l="1"/>
  <c r="Y16" i="13" l="1"/>
  <c r="T16" i="13"/>
  <c r="O16" i="13"/>
  <c r="J16" i="13"/>
  <c r="E16" i="13"/>
  <c r="H18" i="19"/>
  <c r="F18" i="17"/>
  <c r="E18" i="17"/>
  <c r="C18" i="17"/>
  <c r="F18" i="12"/>
  <c r="G18" i="12"/>
  <c r="E18" i="12"/>
  <c r="C18" i="12"/>
  <c r="Q20" i="13"/>
  <c r="R20" i="13"/>
  <c r="S20" i="13"/>
  <c r="P20" i="13"/>
  <c r="M20" i="13"/>
  <c r="N20" i="13"/>
  <c r="L20" i="13"/>
  <c r="G20" i="13"/>
  <c r="H20" i="13"/>
  <c r="I20" i="13"/>
  <c r="F20" i="13"/>
  <c r="C20" i="13"/>
  <c r="D20" i="13"/>
  <c r="B20" i="13"/>
  <c r="K16" i="13" l="1"/>
  <c r="I28" i="71"/>
  <c r="H28" i="71"/>
  <c r="G28" i="71"/>
  <c r="D28" i="71"/>
  <c r="V16" i="13" l="1"/>
  <c r="U16" i="13"/>
  <c r="D18" i="12"/>
  <c r="Y15" i="13" l="1"/>
  <c r="I27" i="71"/>
  <c r="H27" i="71"/>
  <c r="G27" i="71"/>
  <c r="D27" i="71"/>
  <c r="C17" i="72" l="1"/>
  <c r="C20" i="72"/>
  <c r="C16" i="72"/>
  <c r="C22" i="72"/>
  <c r="C23" i="72"/>
  <c r="Y9" i="13"/>
  <c r="Y10" i="13"/>
  <c r="Y11" i="13"/>
  <c r="Y12" i="13"/>
  <c r="Y13" i="13"/>
  <c r="Y8" i="13"/>
  <c r="T9" i="13"/>
  <c r="T10" i="13"/>
  <c r="T11" i="13"/>
  <c r="T12" i="13"/>
  <c r="T13" i="13"/>
  <c r="T8" i="13"/>
  <c r="O9" i="13"/>
  <c r="O10" i="13"/>
  <c r="O11" i="13"/>
  <c r="O12" i="13"/>
  <c r="O13" i="13"/>
  <c r="O8" i="13"/>
  <c r="J9" i="13"/>
  <c r="J10" i="13"/>
  <c r="J11" i="13"/>
  <c r="J12" i="13"/>
  <c r="J13" i="13"/>
  <c r="J8" i="13"/>
  <c r="E9" i="13"/>
  <c r="E10" i="13"/>
  <c r="E11" i="13"/>
  <c r="E12" i="13"/>
  <c r="E13" i="13"/>
  <c r="K13" i="13" s="1"/>
  <c r="E8" i="13"/>
  <c r="K12" i="13" l="1"/>
  <c r="K11" i="13"/>
  <c r="U11" i="13" s="1"/>
  <c r="K8" i="13"/>
  <c r="U8" i="13" s="1"/>
  <c r="K10" i="13"/>
  <c r="U10" i="13" s="1"/>
  <c r="K9" i="13"/>
  <c r="U9" i="13" s="1"/>
  <c r="V12" i="13"/>
  <c r="U12" i="13"/>
  <c r="V11" i="13"/>
  <c r="U13" i="13"/>
  <c r="V13" i="13"/>
  <c r="V10" i="13" l="1"/>
  <c r="V8" i="13"/>
  <c r="V9" i="13"/>
  <c r="D18" i="2" l="1"/>
  <c r="C18" i="2" l="1"/>
  <c r="I25" i="71"/>
  <c r="I26" i="71"/>
  <c r="H26" i="71"/>
  <c r="G26" i="71"/>
  <c r="D26" i="71"/>
  <c r="B42" i="12" l="1"/>
  <c r="Y14" i="13"/>
  <c r="F35" i="23" l="1"/>
  <c r="D35" i="23"/>
  <c r="C62" i="72"/>
  <c r="C63" i="72"/>
  <c r="C61" i="72"/>
  <c r="C9" i="72"/>
  <c r="C14" i="72"/>
  <c r="C15" i="72"/>
  <c r="C53" i="72"/>
  <c r="C54" i="72"/>
  <c r="G53" i="72"/>
  <c r="G54" i="72"/>
  <c r="H25" i="71"/>
  <c r="G25" i="71" l="1"/>
  <c r="D25" i="71"/>
  <c r="G15" i="37" l="1"/>
  <c r="J15" i="37"/>
  <c r="L15" i="37"/>
  <c r="M15" i="37" s="1"/>
  <c r="D15" i="37"/>
  <c r="I24" i="71" l="1"/>
  <c r="H24" i="71"/>
  <c r="G24" i="71"/>
  <c r="D24" i="71"/>
  <c r="B8" i="20"/>
  <c r="D23" i="71" l="1"/>
  <c r="I23" i="71"/>
  <c r="H23" i="71"/>
  <c r="G23" i="71"/>
  <c r="D19" i="16" l="1"/>
  <c r="I22" i="71" l="1"/>
  <c r="H22" i="71"/>
  <c r="G22" i="71"/>
  <c r="D22" i="71"/>
  <c r="G8" i="48" l="1"/>
  <c r="G9" i="48"/>
  <c r="G10" i="48"/>
  <c r="G11" i="48"/>
  <c r="G12" i="48"/>
  <c r="G13" i="48"/>
  <c r="G14" i="48"/>
  <c r="G15" i="48"/>
  <c r="G16" i="48"/>
  <c r="G17" i="48"/>
  <c r="G18" i="48"/>
  <c r="G19" i="48"/>
  <c r="F20" i="48"/>
  <c r="E20" i="48"/>
  <c r="C20" i="48"/>
  <c r="B20" i="48"/>
  <c r="D19" i="48"/>
  <c r="D18" i="48"/>
  <c r="D17" i="48"/>
  <c r="D16" i="48"/>
  <c r="D15" i="48"/>
  <c r="D14" i="48"/>
  <c r="D13" i="48"/>
  <c r="D12" i="48"/>
  <c r="D11" i="48"/>
  <c r="D10" i="48"/>
  <c r="D9" i="48"/>
  <c r="D8" i="48"/>
  <c r="G20" i="48" l="1"/>
  <c r="D20" i="48"/>
  <c r="F24" i="23"/>
  <c r="D24" i="23"/>
  <c r="D21" i="71" l="1"/>
  <c r="J11" i="71"/>
  <c r="J12" i="71" s="1"/>
  <c r="J13" i="71" s="1"/>
  <c r="J14" i="71" s="1"/>
  <c r="G21" i="71"/>
  <c r="AA64" i="72"/>
  <c r="AA58" i="72" s="1"/>
  <c r="S64" i="72"/>
  <c r="K64" i="72"/>
  <c r="K58" i="72" s="1"/>
  <c r="C64" i="72"/>
  <c r="C58" i="72" s="1"/>
  <c r="AE56" i="72"/>
  <c r="AD56" i="72"/>
  <c r="W56" i="72"/>
  <c r="V56" i="72"/>
  <c r="O56" i="72"/>
  <c r="P46" i="72" s="1"/>
  <c r="N56" i="72"/>
  <c r="G51" i="72"/>
  <c r="F51" i="72"/>
  <c r="C51" i="72"/>
  <c r="G49" i="72"/>
  <c r="F49" i="72"/>
  <c r="C49" i="72"/>
  <c r="G48" i="72"/>
  <c r="F48" i="72"/>
  <c r="C48" i="72"/>
  <c r="G47" i="72"/>
  <c r="F47" i="72"/>
  <c r="C47" i="72"/>
  <c r="G45" i="72"/>
  <c r="F45" i="72"/>
  <c r="C45" i="72"/>
  <c r="G44" i="72"/>
  <c r="F44" i="72"/>
  <c r="C44" i="72"/>
  <c r="G43" i="72"/>
  <c r="F43" i="72"/>
  <c r="C43" i="72"/>
  <c r="G42" i="72"/>
  <c r="F42" i="72"/>
  <c r="C42" i="72"/>
  <c r="G41" i="72"/>
  <c r="F41" i="72"/>
  <c r="C41" i="72"/>
  <c r="G39" i="72"/>
  <c r="F39" i="72"/>
  <c r="C39" i="72"/>
  <c r="G37" i="72"/>
  <c r="F37" i="72"/>
  <c r="C37" i="72"/>
  <c r="G36" i="72"/>
  <c r="F36" i="72"/>
  <c r="C36" i="72"/>
  <c r="G34" i="72"/>
  <c r="F34" i="72"/>
  <c r="C34" i="72"/>
  <c r="G33" i="72"/>
  <c r="F33" i="72"/>
  <c r="C33" i="72"/>
  <c r="G32" i="72"/>
  <c r="F32" i="72"/>
  <c r="C32" i="72"/>
  <c r="G31" i="72"/>
  <c r="F31" i="72"/>
  <c r="C31" i="72"/>
  <c r="G30" i="72"/>
  <c r="F30" i="72"/>
  <c r="C30" i="72"/>
  <c r="G29" i="72"/>
  <c r="F29" i="72"/>
  <c r="C29" i="72"/>
  <c r="G28" i="72"/>
  <c r="F28" i="72"/>
  <c r="C28" i="72"/>
  <c r="G27" i="72"/>
  <c r="F27" i="72"/>
  <c r="C27" i="72"/>
  <c r="G26" i="72"/>
  <c r="F26" i="72"/>
  <c r="C26" i="72"/>
  <c r="G25" i="72"/>
  <c r="F25" i="72"/>
  <c r="C25" i="72"/>
  <c r="G23" i="72"/>
  <c r="F23" i="72"/>
  <c r="G22" i="72"/>
  <c r="F22" i="72"/>
  <c r="G20" i="72"/>
  <c r="F20" i="72"/>
  <c r="G19" i="72"/>
  <c r="F19" i="72"/>
  <c r="C19" i="72"/>
  <c r="G18" i="72"/>
  <c r="F18" i="72"/>
  <c r="C18" i="72"/>
  <c r="G17" i="72"/>
  <c r="F17" i="72"/>
  <c r="G16" i="72"/>
  <c r="F16" i="72"/>
  <c r="G15" i="72"/>
  <c r="F15" i="72"/>
  <c r="G14" i="72"/>
  <c r="F14" i="72"/>
  <c r="G12" i="72"/>
  <c r="F12" i="72"/>
  <c r="C12" i="72"/>
  <c r="G11" i="72"/>
  <c r="F11" i="72"/>
  <c r="C11" i="72"/>
  <c r="G10" i="72"/>
  <c r="F10" i="72"/>
  <c r="C10" i="72"/>
  <c r="G9" i="72"/>
  <c r="F9" i="72"/>
  <c r="X54" i="72" l="1"/>
  <c r="X53" i="72"/>
  <c r="X47" i="72"/>
  <c r="X44" i="72"/>
  <c r="X36" i="72"/>
  <c r="X29" i="72"/>
  <c r="X33" i="72"/>
  <c r="X22" i="72"/>
  <c r="X18" i="72"/>
  <c r="X10" i="72"/>
  <c r="X41" i="72"/>
  <c r="X45" i="72"/>
  <c r="X26" i="72"/>
  <c r="X30" i="72"/>
  <c r="X34" i="72"/>
  <c r="X15" i="72"/>
  <c r="X11" i="72"/>
  <c r="X51" i="72"/>
  <c r="X48" i="72"/>
  <c r="X42" i="72"/>
  <c r="X39" i="72"/>
  <c r="X27" i="72"/>
  <c r="X31" i="72"/>
  <c r="X25" i="72"/>
  <c r="X16" i="72"/>
  <c r="X20" i="72"/>
  <c r="X12" i="72"/>
  <c r="X49" i="72"/>
  <c r="X43" i="72"/>
  <c r="X37" i="72"/>
  <c r="X28" i="72"/>
  <c r="X32" i="72"/>
  <c r="X23" i="72"/>
  <c r="X17" i="72"/>
  <c r="X14" i="72"/>
  <c r="X9" i="72"/>
  <c r="X19" i="72"/>
  <c r="AF25" i="72"/>
  <c r="AF46" i="72"/>
  <c r="S58" i="72"/>
  <c r="AF9" i="72"/>
  <c r="AF16" i="72"/>
  <c r="AF15" i="72"/>
  <c r="AF11" i="72"/>
  <c r="AF10" i="72"/>
  <c r="AF12" i="72"/>
  <c r="AF14" i="72"/>
  <c r="AF17" i="72"/>
  <c r="AF20" i="72"/>
  <c r="AF19" i="72"/>
  <c r="AF18" i="72"/>
  <c r="AF27" i="72"/>
  <c r="AF29" i="72"/>
  <c r="AF28" i="72"/>
  <c r="AF31" i="72"/>
  <c r="AF30" i="72"/>
  <c r="AF32" i="72"/>
  <c r="AF36" i="72"/>
  <c r="AF41" i="72"/>
  <c r="AF43" i="72"/>
  <c r="AF34" i="72"/>
  <c r="AF37" i="72"/>
  <c r="AF44" i="72"/>
  <c r="AF33" i="72"/>
  <c r="AF39" i="72"/>
  <c r="AF42" i="72"/>
  <c r="AF45" i="72"/>
  <c r="AF22" i="72"/>
  <c r="AF54" i="72"/>
  <c r="AF23" i="72"/>
  <c r="AF47" i="72"/>
  <c r="AF53" i="72"/>
  <c r="AF26" i="72"/>
  <c r="AF49" i="72"/>
  <c r="AF51" i="72"/>
  <c r="P54" i="72"/>
  <c r="P26" i="72"/>
  <c r="P39" i="72"/>
  <c r="P48" i="72"/>
  <c r="P10" i="72"/>
  <c r="P9" i="72"/>
  <c r="P12" i="72"/>
  <c r="P15" i="72"/>
  <c r="P17" i="72"/>
  <c r="P19" i="72"/>
  <c r="P11" i="72"/>
  <c r="P14" i="72"/>
  <c r="P16" i="72"/>
  <c r="P18" i="72"/>
  <c r="P23" i="72"/>
  <c r="P20" i="72"/>
  <c r="P22" i="72"/>
  <c r="P31" i="72"/>
  <c r="P25" i="72"/>
  <c r="P27" i="72"/>
  <c r="P33" i="72"/>
  <c r="P29" i="72"/>
  <c r="P36" i="72"/>
  <c r="P42" i="72"/>
  <c r="P44" i="72"/>
  <c r="P28" i="72"/>
  <c r="P30" i="72"/>
  <c r="P32" i="72"/>
  <c r="P34" i="72"/>
  <c r="P37" i="72"/>
  <c r="P41" i="72"/>
  <c r="P43" i="72"/>
  <c r="P45" i="72"/>
  <c r="P49" i="72"/>
  <c r="P47" i="72"/>
  <c r="P53" i="72"/>
  <c r="F56" i="72"/>
  <c r="C66" i="72"/>
  <c r="AF48" i="72"/>
  <c r="P51" i="72"/>
  <c r="G56" i="72"/>
  <c r="H46" i="72" s="1"/>
  <c r="H17" i="72" l="1"/>
  <c r="H22" i="72"/>
  <c r="H36" i="72"/>
  <c r="H42" i="72"/>
  <c r="H54" i="72"/>
  <c r="H9" i="72"/>
  <c r="H23" i="72"/>
  <c r="H28" i="72"/>
  <c r="H43" i="72"/>
  <c r="H45" i="72"/>
  <c r="H41" i="72"/>
  <c r="H34" i="72"/>
  <c r="H30" i="72"/>
  <c r="H26" i="72"/>
  <c r="H20" i="72"/>
  <c r="H16" i="72"/>
  <c r="H11" i="72"/>
  <c r="H25" i="72"/>
  <c r="H10" i="72"/>
  <c r="H53" i="72"/>
  <c r="H48" i="72"/>
  <c r="H44" i="72"/>
  <c r="H39" i="72"/>
  <c r="H33" i="72"/>
  <c r="H29" i="72"/>
  <c r="H19" i="72"/>
  <c r="H15" i="72"/>
  <c r="H37" i="72"/>
  <c r="H18" i="72"/>
  <c r="H51" i="72"/>
  <c r="H31" i="72"/>
  <c r="H12" i="72"/>
  <c r="H32" i="72"/>
  <c r="H14" i="72"/>
  <c r="H47" i="72"/>
  <c r="H27" i="72"/>
  <c r="H49" i="72"/>
  <c r="G16" i="37" l="1"/>
  <c r="F22" i="23" l="1"/>
  <c r="D22" i="23"/>
  <c r="F20" i="23"/>
  <c r="D20" i="23"/>
  <c r="F32" i="71" l="1"/>
  <c r="C32" i="71"/>
  <c r="B32" i="71"/>
  <c r="D15" i="71" s="1"/>
  <c r="I20" i="71"/>
  <c r="H20" i="71"/>
  <c r="G20" i="71"/>
  <c r="D20" i="71"/>
  <c r="I19" i="71"/>
  <c r="H19" i="71"/>
  <c r="G19" i="71"/>
  <c r="D19" i="71"/>
  <c r="I18" i="71"/>
  <c r="H18" i="71"/>
  <c r="G18" i="71"/>
  <c r="D18" i="71"/>
  <c r="I17" i="71"/>
  <c r="H17" i="71"/>
  <c r="G17" i="71"/>
  <c r="D17" i="71"/>
  <c r="I16" i="71"/>
  <c r="H16" i="71"/>
  <c r="H32" i="71" s="1"/>
  <c r="G16" i="71"/>
  <c r="D16" i="71"/>
  <c r="I15" i="71"/>
  <c r="G15" i="71"/>
  <c r="D32" i="71" l="1"/>
  <c r="I32" i="71"/>
  <c r="J32" i="71" s="1"/>
  <c r="J15" i="71"/>
  <c r="J16" i="71" s="1"/>
  <c r="J17" i="71" s="1"/>
  <c r="J18" i="71" s="1"/>
  <c r="J19" i="71" s="1"/>
  <c r="J20" i="71" s="1"/>
  <c r="J21" i="71" s="1"/>
  <c r="J22" i="71" s="1"/>
  <c r="J23" i="71" s="1"/>
  <c r="J24" i="71" s="1"/>
  <c r="J25" i="71" s="1"/>
  <c r="J26" i="71" s="1"/>
  <c r="J27" i="71" s="1"/>
  <c r="J28" i="71" s="1"/>
  <c r="J29" i="71" s="1"/>
  <c r="J30" i="71" s="1"/>
  <c r="G32" i="71"/>
  <c r="D8" i="20"/>
  <c r="C8" i="20"/>
  <c r="D16" i="8" l="1"/>
  <c r="J15" i="8"/>
  <c r="J16" i="8"/>
  <c r="G15" i="8"/>
  <c r="L15" i="8"/>
  <c r="G16" i="8"/>
  <c r="L16" i="8"/>
  <c r="M16" i="8"/>
  <c r="C17" i="8"/>
  <c r="D15" i="8"/>
  <c r="M15" i="8" l="1"/>
  <c r="I18" i="37" l="1"/>
  <c r="F18" i="37"/>
  <c r="C18" i="37"/>
  <c r="L16" i="37"/>
  <c r="M16" i="37" s="1"/>
  <c r="J16" i="37"/>
  <c r="D16" i="37"/>
  <c r="G8" i="2" l="1"/>
  <c r="G9" i="2"/>
  <c r="G10" i="2"/>
  <c r="G11" i="2"/>
  <c r="G12" i="2"/>
  <c r="G13" i="2"/>
  <c r="G14" i="2"/>
  <c r="G15" i="2"/>
  <c r="G16" i="2"/>
  <c r="G17" i="2"/>
  <c r="G20" i="2"/>
  <c r="G21" i="2"/>
  <c r="G22" i="2"/>
  <c r="G23" i="2"/>
  <c r="G24" i="2"/>
  <c r="G25" i="2"/>
  <c r="G26" i="2"/>
  <c r="G27" i="2"/>
  <c r="G31" i="2"/>
  <c r="G32" i="2"/>
  <c r="J8" i="2"/>
  <c r="J9" i="2"/>
  <c r="J10" i="2"/>
  <c r="J11" i="2"/>
  <c r="J12" i="2"/>
  <c r="J13" i="2"/>
  <c r="J14" i="2"/>
  <c r="J15" i="2"/>
  <c r="J16" i="2"/>
  <c r="J17" i="2"/>
  <c r="J20" i="2"/>
  <c r="J21" i="2"/>
  <c r="J22" i="2"/>
  <c r="J23" i="2"/>
  <c r="J24" i="2"/>
  <c r="J25" i="2"/>
  <c r="J26" i="2"/>
  <c r="J27" i="2"/>
  <c r="Y20" i="13" l="1"/>
  <c r="F15" i="23" l="1"/>
  <c r="D15" i="23"/>
  <c r="T15" i="13" l="1"/>
  <c r="O15" i="13"/>
  <c r="J15" i="13"/>
  <c r="E15" i="13"/>
  <c r="K15" i="13" l="1"/>
  <c r="V15" i="13" l="1"/>
  <c r="U15" i="13"/>
  <c r="T14" i="13"/>
  <c r="T20" i="13" s="1"/>
  <c r="O14" i="13"/>
  <c r="O20" i="13" s="1"/>
  <c r="J14" i="13"/>
  <c r="J20" i="13" s="1"/>
  <c r="E14" i="13"/>
  <c r="E20" i="13" s="1"/>
  <c r="K14" i="13" l="1"/>
  <c r="V14" i="13" l="1"/>
  <c r="V20" i="13" s="1"/>
  <c r="K20" i="13"/>
  <c r="U14" i="13"/>
  <c r="U20" i="13" s="1"/>
  <c r="C63" i="38" l="1"/>
  <c r="F56" i="48" l="1"/>
  <c r="N51" i="64"/>
  <c r="F26" i="23"/>
  <c r="D26" i="23"/>
  <c r="G18" i="19"/>
  <c r="Q51" i="64"/>
  <c r="P51" i="64"/>
  <c r="O51" i="64"/>
  <c r="M51" i="64"/>
  <c r="L51" i="64"/>
  <c r="K51" i="64"/>
  <c r="J51" i="64"/>
  <c r="I51" i="64"/>
  <c r="H51" i="64"/>
  <c r="G51" i="64"/>
  <c r="F51" i="64"/>
  <c r="E51" i="64"/>
  <c r="D51" i="64"/>
  <c r="C51" i="64"/>
  <c r="B51" i="64"/>
  <c r="Q36" i="64"/>
  <c r="P36" i="64"/>
  <c r="O36" i="64"/>
  <c r="N36" i="64"/>
  <c r="M36" i="64"/>
  <c r="L36" i="64"/>
  <c r="K36" i="64"/>
  <c r="J36" i="64"/>
  <c r="I36" i="64"/>
  <c r="H36" i="64"/>
  <c r="G36" i="64"/>
  <c r="F36" i="64"/>
  <c r="E36" i="64"/>
  <c r="D36" i="64"/>
  <c r="C36" i="64"/>
  <c r="B36" i="64"/>
  <c r="Q15" i="64"/>
  <c r="P15" i="64"/>
  <c r="O15" i="64"/>
  <c r="N15" i="64"/>
  <c r="M15" i="64"/>
  <c r="L15" i="64"/>
  <c r="K15" i="64"/>
  <c r="J15" i="64"/>
  <c r="I15" i="64"/>
  <c r="H15" i="64"/>
  <c r="G15" i="64"/>
  <c r="F15" i="64"/>
  <c r="E15" i="64"/>
  <c r="D15" i="64"/>
  <c r="C15" i="64"/>
  <c r="B15" i="64"/>
  <c r="H19" i="63"/>
  <c r="G19" i="63"/>
  <c r="F19" i="63"/>
  <c r="E19" i="63"/>
  <c r="D19" i="63"/>
  <c r="C19" i="63"/>
  <c r="B19" i="63"/>
  <c r="B33" i="62"/>
  <c r="B32" i="62"/>
  <c r="B31" i="62"/>
  <c r="B29" i="62"/>
  <c r="B27" i="62"/>
  <c r="D64" i="38"/>
  <c r="D63" i="38"/>
  <c r="B66" i="38"/>
  <c r="D18" i="17"/>
  <c r="G14" i="37"/>
  <c r="G13" i="37"/>
  <c r="G12" i="37"/>
  <c r="G11" i="37"/>
  <c r="G10" i="37"/>
  <c r="G9" i="37"/>
  <c r="G8" i="37"/>
  <c r="M14" i="37"/>
  <c r="J14" i="37"/>
  <c r="D14" i="37"/>
  <c r="M13" i="37"/>
  <c r="J13" i="37"/>
  <c r="D13" i="37"/>
  <c r="M12" i="37"/>
  <c r="J12" i="37"/>
  <c r="D12" i="37"/>
  <c r="M11" i="37"/>
  <c r="J11" i="37"/>
  <c r="D11" i="37"/>
  <c r="M10" i="37"/>
  <c r="J10" i="37"/>
  <c r="D10" i="37"/>
  <c r="M9" i="37"/>
  <c r="J9" i="37"/>
  <c r="J8" i="37"/>
  <c r="D9" i="37"/>
  <c r="M8" i="37"/>
  <c r="D8" i="37"/>
  <c r="D8" i="8"/>
  <c r="D9" i="8" s="1"/>
  <c r="J8" i="8"/>
  <c r="J9" i="8" s="1"/>
  <c r="E19" i="16"/>
  <c r="B19" i="16"/>
  <c r="F19" i="16"/>
  <c r="E8" i="20"/>
  <c r="E10" i="20" s="1"/>
  <c r="C10" i="20"/>
  <c r="E56" i="48"/>
  <c r="G56" i="48" s="1"/>
  <c r="C56" i="48"/>
  <c r="B56" i="48"/>
  <c r="G55" i="48"/>
  <c r="D55" i="48"/>
  <c r="G54" i="48"/>
  <c r="D54" i="48"/>
  <c r="G53" i="48"/>
  <c r="D53" i="48"/>
  <c r="G52" i="48"/>
  <c r="D52" i="48"/>
  <c r="G51" i="48"/>
  <c r="D51" i="48"/>
  <c r="G50" i="48"/>
  <c r="D50" i="48"/>
  <c r="G49" i="48"/>
  <c r="D49" i="48"/>
  <c r="G48" i="48"/>
  <c r="D48" i="48"/>
  <c r="G47" i="48"/>
  <c r="D47" i="48"/>
  <c r="G46" i="48"/>
  <c r="D46" i="48"/>
  <c r="G45" i="48"/>
  <c r="D45" i="48"/>
  <c r="G44" i="48"/>
  <c r="D44" i="48"/>
  <c r="F38" i="48"/>
  <c r="E38" i="48"/>
  <c r="C38" i="48"/>
  <c r="B38" i="48"/>
  <c r="G37" i="48"/>
  <c r="D37" i="48"/>
  <c r="D36" i="48"/>
  <c r="G36" i="48"/>
  <c r="G35" i="48"/>
  <c r="D35" i="48"/>
  <c r="G34" i="48"/>
  <c r="D34" i="48"/>
  <c r="G33" i="48"/>
  <c r="D33" i="48"/>
  <c r="G32" i="48"/>
  <c r="D32" i="48"/>
  <c r="G31" i="48"/>
  <c r="D31" i="48"/>
  <c r="G30" i="48"/>
  <c r="D30" i="48"/>
  <c r="G29" i="48"/>
  <c r="D29" i="48"/>
  <c r="G28" i="48"/>
  <c r="D28" i="48"/>
  <c r="G27" i="48"/>
  <c r="D27" i="48"/>
  <c r="G26" i="48"/>
  <c r="D26" i="48"/>
  <c r="I9" i="8"/>
  <c r="F9" i="8"/>
  <c r="C9" i="8"/>
  <c r="L9" i="8" s="1"/>
  <c r="G7" i="15"/>
  <c r="F7" i="15"/>
  <c r="E7" i="15"/>
  <c r="D7" i="15"/>
  <c r="L8" i="8"/>
  <c r="D64" i="34"/>
  <c r="E64" i="34"/>
  <c r="F64" i="34"/>
  <c r="G64" i="34"/>
  <c r="L14" i="8"/>
  <c r="L13" i="8"/>
  <c r="L12" i="8"/>
  <c r="L11" i="8"/>
  <c r="L27" i="2"/>
  <c r="L26" i="2"/>
  <c r="L25" i="2"/>
  <c r="L24" i="2"/>
  <c r="L23" i="2"/>
  <c r="L22" i="2"/>
  <c r="L21" i="2"/>
  <c r="L20" i="2"/>
  <c r="L17" i="2"/>
  <c r="L16" i="2"/>
  <c r="L15" i="2"/>
  <c r="L14" i="2"/>
  <c r="L13" i="2"/>
  <c r="L12" i="2"/>
  <c r="L11" i="2"/>
  <c r="L10" i="2"/>
  <c r="L9" i="2"/>
  <c r="L8" i="2"/>
  <c r="I18" i="2"/>
  <c r="I29" i="2" s="1"/>
  <c r="J29" i="2" s="1"/>
  <c r="L21" i="14"/>
  <c r="L17" i="14"/>
  <c r="L16" i="14"/>
  <c r="L15" i="14"/>
  <c r="L14" i="14"/>
  <c r="L13" i="14"/>
  <c r="L10" i="14"/>
  <c r="L9" i="14"/>
  <c r="L8" i="14"/>
  <c r="L7" i="14"/>
  <c r="I30" i="14"/>
  <c r="F30" i="14"/>
  <c r="F52" i="38"/>
  <c r="E52" i="38"/>
  <c r="D52" i="38"/>
  <c r="F17" i="8"/>
  <c r="G8" i="8"/>
  <c r="G9" i="8" s="1"/>
  <c r="D12" i="8"/>
  <c r="D13" i="8"/>
  <c r="D14" i="8"/>
  <c r="D11" i="8"/>
  <c r="J11" i="8"/>
  <c r="C7" i="15"/>
  <c r="F18" i="2"/>
  <c r="F29" i="2" s="1"/>
  <c r="B10" i="20"/>
  <c r="J32" i="14"/>
  <c r="G32" i="14"/>
  <c r="F19" i="14"/>
  <c r="F23" i="14" s="1"/>
  <c r="G34" i="18"/>
  <c r="J21" i="14"/>
  <c r="G21" i="14"/>
  <c r="J32" i="2"/>
  <c r="J31" i="2"/>
  <c r="J27" i="14"/>
  <c r="J30" i="14" s="1"/>
  <c r="I19" i="14"/>
  <c r="J17" i="14"/>
  <c r="J16" i="14"/>
  <c r="J15" i="14"/>
  <c r="J14" i="14"/>
  <c r="J13" i="14"/>
  <c r="D13" i="14"/>
  <c r="J11" i="14"/>
  <c r="J10" i="14"/>
  <c r="J9" i="14"/>
  <c r="J8" i="14"/>
  <c r="J7" i="14"/>
  <c r="G27" i="14"/>
  <c r="G30" i="14" s="1"/>
  <c r="G17" i="14"/>
  <c r="G16" i="14"/>
  <c r="G15" i="14"/>
  <c r="G14" i="14"/>
  <c r="G13" i="14"/>
  <c r="G11" i="14"/>
  <c r="G10" i="14"/>
  <c r="G9" i="14"/>
  <c r="G8" i="14"/>
  <c r="G7" i="14"/>
  <c r="J12" i="8"/>
  <c r="J13" i="8"/>
  <c r="J14" i="8"/>
  <c r="G12" i="8"/>
  <c r="G13" i="8"/>
  <c r="G14" i="8"/>
  <c r="G11" i="8"/>
  <c r="C42" i="12"/>
  <c r="F42" i="12"/>
  <c r="E42" i="12"/>
  <c r="C19" i="14"/>
  <c r="C23" i="14" s="1"/>
  <c r="D21" i="14"/>
  <c r="D17" i="14"/>
  <c r="D16" i="14"/>
  <c r="D15" i="14"/>
  <c r="D14" i="14"/>
  <c r="D11" i="14"/>
  <c r="D10" i="14"/>
  <c r="D9" i="14"/>
  <c r="D8" i="14"/>
  <c r="D7" i="14"/>
  <c r="C29" i="2"/>
  <c r="D29" i="2" s="1"/>
  <c r="D27" i="2"/>
  <c r="D26" i="2"/>
  <c r="D25" i="2"/>
  <c r="M25" i="2" s="1"/>
  <c r="D24" i="2"/>
  <c r="M24" i="2" s="1"/>
  <c r="D23" i="2"/>
  <c r="M23" i="2" s="1"/>
  <c r="D22" i="2"/>
  <c r="M22" i="2" s="1"/>
  <c r="D21" i="2"/>
  <c r="M21" i="2" s="1"/>
  <c r="D20" i="2"/>
  <c r="M20" i="2" s="1"/>
  <c r="D10" i="2"/>
  <c r="D16" i="2"/>
  <c r="D8" i="2"/>
  <c r="D9" i="2"/>
  <c r="D11" i="2"/>
  <c r="D12" i="2"/>
  <c r="D13" i="2"/>
  <c r="M13" i="2" s="1"/>
  <c r="D14" i="2"/>
  <c r="M14" i="2" s="1"/>
  <c r="D15" i="2"/>
  <c r="D17" i="2"/>
  <c r="M17" i="2" s="1"/>
  <c r="F34" i="18"/>
  <c r="C19" i="16"/>
  <c r="I17" i="8"/>
  <c r="H18" i="17"/>
  <c r="G42" i="12"/>
  <c r="D10" i="20"/>
  <c r="G52" i="38"/>
  <c r="H9" i="38" s="1"/>
  <c r="C62" i="38"/>
  <c r="C66" i="38" s="1"/>
  <c r="D56" i="48" l="1"/>
  <c r="M14" i="14"/>
  <c r="D19" i="14"/>
  <c r="D23" i="14" s="1"/>
  <c r="D17" i="8"/>
  <c r="J18" i="37"/>
  <c r="G18" i="37"/>
  <c r="D18" i="37"/>
  <c r="M12" i="8"/>
  <c r="D38" i="48"/>
  <c r="M9" i="8"/>
  <c r="M27" i="2"/>
  <c r="L17" i="8"/>
  <c r="M7" i="14"/>
  <c r="M8" i="14"/>
  <c r="M9" i="14"/>
  <c r="G38" i="48"/>
  <c r="M14" i="8"/>
  <c r="M17" i="14"/>
  <c r="M15" i="14"/>
  <c r="M16" i="14"/>
  <c r="M13" i="14"/>
  <c r="M15" i="2"/>
  <c r="M13" i="8"/>
  <c r="M10" i="14"/>
  <c r="L19" i="14"/>
  <c r="M21" i="14"/>
  <c r="M11" i="8"/>
  <c r="M9" i="2"/>
  <c r="M16" i="2"/>
  <c r="M12" i="2"/>
  <c r="H19" i="16"/>
  <c r="J18" i="2"/>
  <c r="G18" i="17"/>
  <c r="I19" i="16"/>
  <c r="G17" i="8"/>
  <c r="H31" i="38"/>
  <c r="D62" i="38"/>
  <c r="D66" i="38" s="1"/>
  <c r="H43" i="38"/>
  <c r="H16" i="38"/>
  <c r="H26" i="38"/>
  <c r="H20" i="38"/>
  <c r="H27" i="38"/>
  <c r="H49" i="38"/>
  <c r="H17" i="38"/>
  <c r="H18" i="38"/>
  <c r="H15" i="38"/>
  <c r="H14" i="38"/>
  <c r="H23" i="38"/>
  <c r="H22" i="38"/>
  <c r="H52" i="38"/>
  <c r="H48" i="38"/>
  <c r="H19" i="38"/>
  <c r="H38" i="38"/>
  <c r="H30" i="38"/>
  <c r="H13" i="38"/>
  <c r="H42" i="38"/>
  <c r="H41" i="38"/>
  <c r="L18" i="37"/>
  <c r="M26" i="2"/>
  <c r="G18" i="2"/>
  <c r="G29" i="2" s="1"/>
  <c r="M29" i="2"/>
  <c r="L18" i="2"/>
  <c r="M8" i="2"/>
  <c r="M11" i="2"/>
  <c r="M10" i="2"/>
  <c r="G19" i="16"/>
  <c r="F36" i="23"/>
  <c r="D36" i="23"/>
  <c r="J19" i="14"/>
  <c r="I23" i="14"/>
  <c r="L23" i="14" s="1"/>
  <c r="G19" i="14"/>
  <c r="G23" i="14" s="1"/>
  <c r="J17" i="8"/>
  <c r="M8" i="8"/>
  <c r="H10" i="38"/>
  <c r="L29" i="2"/>
  <c r="J19" i="16" l="1"/>
  <c r="M19" i="14"/>
  <c r="M17" i="8"/>
  <c r="M18" i="37"/>
  <c r="M18" i="2"/>
  <c r="I18" i="12"/>
  <c r="H18" i="12"/>
  <c r="J23" i="14"/>
  <c r="M23" i="14" s="1"/>
</calcChain>
</file>

<file path=xl/sharedStrings.xml><?xml version="1.0" encoding="utf-8"?>
<sst xmlns="http://schemas.openxmlformats.org/spreadsheetml/2006/main" count="1776" uniqueCount="612">
  <si>
    <t xml:space="preserve"> Energy Savings Assistance Program Table 1 - Energy Savings Assistance Program  Expenses</t>
  </si>
  <si>
    <t>Southern California Gas Company</t>
  </si>
  <si>
    <t>November 2021</t>
  </si>
  <si>
    <r>
      <t xml:space="preserve">Authorized Budget </t>
    </r>
    <r>
      <rPr>
        <b/>
        <vertAlign val="superscript"/>
        <sz val="10"/>
        <rFont val="Arial"/>
        <family val="2"/>
      </rPr>
      <t>1</t>
    </r>
  </si>
  <si>
    <t>Current Month Expenses</t>
  </si>
  <si>
    <r>
      <t xml:space="preserve">Year to Date Expenses </t>
    </r>
    <r>
      <rPr>
        <b/>
        <vertAlign val="superscript"/>
        <sz val="10"/>
        <rFont val="Arial"/>
        <family val="2"/>
      </rPr>
      <t>3</t>
    </r>
  </si>
  <si>
    <t>% of Budget Spent YTD</t>
  </si>
  <si>
    <t>ESA Program:</t>
  </si>
  <si>
    <t>Electric</t>
  </si>
  <si>
    <t>Gas</t>
  </si>
  <si>
    <t>Total</t>
  </si>
  <si>
    <t>Energy Efficiency</t>
  </si>
  <si>
    <t>Appliances</t>
  </si>
  <si>
    <t>N/A</t>
  </si>
  <si>
    <t>Domestic Hot Water</t>
  </si>
  <si>
    <t>Enclosure</t>
  </si>
  <si>
    <t xml:space="preserve"> HVAC</t>
  </si>
  <si>
    <t xml:space="preserve"> Maintenance</t>
  </si>
  <si>
    <t>Lighting</t>
  </si>
  <si>
    <r>
      <t xml:space="preserve">Miscellaneous </t>
    </r>
    <r>
      <rPr>
        <vertAlign val="superscript"/>
        <sz val="10"/>
        <rFont val="Arial"/>
        <family val="2"/>
      </rPr>
      <t>2</t>
    </r>
  </si>
  <si>
    <t>Customer Enrollment</t>
  </si>
  <si>
    <t>In Home Education</t>
  </si>
  <si>
    <t>Pilot</t>
  </si>
  <si>
    <t>Energy Efficiency TOTAL</t>
  </si>
  <si>
    <t>Training Center</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</si>
  <si>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</si>
  <si>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</si>
  <si>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</si>
  <si>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</si>
  <si>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</si>
  <si>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</si>
  <si>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</si>
  <si>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</si>
  <si>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</si>
  <si>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</si>
  <si>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</si>
  <si>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r>
      <rPr>
        <vertAlign val="superscript"/>
        <sz val="10"/>
        <rFont val="Arial"/>
        <family val="2"/>
      </rPr>
      <t>1</t>
    </r>
    <r>
      <rPr>
        <sz val="10"/>
        <rFont val="Arial"/>
      </rPr>
      <t xml:space="preserve"> Reflects July-Dec 2021 authorized funding per D. 21-06-015 dated June 3,2021.   </t>
    </r>
  </si>
  <si>
    <r>
      <rPr>
        <vertAlign val="superscript"/>
        <sz val="10"/>
        <rFont val="Arial"/>
        <family val="2"/>
      </rPr>
      <t>2</t>
    </r>
    <r>
      <rPr>
        <sz val="10"/>
        <rFont val="Arial"/>
      </rPr>
      <t xml:space="preserve"> Total current month and July-Nov repayment credits associated with COVID - 19 contractor advances in 2020.</t>
    </r>
  </si>
  <si>
    <r>
      <rPr>
        <vertAlign val="superscript"/>
        <sz val="10"/>
        <rFont val="Arial"/>
        <family val="2"/>
      </rPr>
      <t>3</t>
    </r>
    <r>
      <rPr>
        <sz val="10"/>
        <rFont val="Arial"/>
      </rPr>
      <t xml:space="preserve"> Reflects July-Nov 2021 actual spending.   </t>
    </r>
  </si>
  <si>
    <r>
      <rPr>
        <b/>
        <sz val="10"/>
        <rFont val="Arial"/>
        <family val="2"/>
      </rPr>
      <t>Note</t>
    </r>
    <r>
      <rPr>
        <sz val="10"/>
        <rFont val="Arial"/>
      </rPr>
      <t>: Any required corrections/adjustments are reported herein and supersede results reported in prior months and may reflect YTD adjustments.</t>
    </r>
  </si>
  <si>
    <t xml:space="preserve"> Energy Savings Assistance Program Table 1A - Energy Savings Assistance Program  Expenses Funded From 2009-2016 Unspent ESA Program Funds </t>
  </si>
  <si>
    <t>Authorized Budget</t>
  </si>
  <si>
    <t>Year to Date Expenses</t>
  </si>
  <si>
    <t xml:space="preserve">     Appliances</t>
  </si>
  <si>
    <t xml:space="preserve">     Domestic Hot Water</t>
  </si>
  <si>
    <t xml:space="preserve">     Enclosure</t>
  </si>
  <si>
    <t xml:space="preserve">     HVAC</t>
  </si>
  <si>
    <t xml:space="preserve">     Maintenance</t>
  </si>
  <si>
    <t xml:space="preserve">     Customer Enrollment</t>
  </si>
  <si>
    <r>
      <t xml:space="preserve">M&amp;E Studies </t>
    </r>
    <r>
      <rPr>
        <vertAlign val="superscript"/>
        <sz val="10"/>
        <rFont val="Arial"/>
        <family val="2"/>
      </rPr>
      <t>1</t>
    </r>
  </si>
  <si>
    <r>
      <t xml:space="preserve">Mult-Family </t>
    </r>
    <r>
      <rPr>
        <vertAlign val="superscript"/>
        <sz val="10"/>
        <rFont val="Arial"/>
        <family val="2"/>
      </rPr>
      <t>2</t>
    </r>
  </si>
  <si>
    <t>TOTAL PROGRAM BUDGET/EXPENSES</t>
  </si>
  <si>
    <r>
      <rPr>
        <vertAlign val="superscript"/>
        <sz val="10"/>
        <rFont val="Arial"/>
        <family val="2"/>
      </rPr>
      <t>1</t>
    </r>
    <r>
      <rPr>
        <sz val="10"/>
        <rFont val="Arial"/>
        <family val="2"/>
      </rPr>
      <t xml:space="preserve"> M&amp;E LINA Study funded out of prior cycle unspent funds per AL 5558.</t>
    </r>
  </si>
  <si>
    <r>
      <rPr>
        <vertAlign val="superscript"/>
        <sz val="10"/>
        <rFont val="Arial"/>
        <family val="2"/>
      </rPr>
      <t>2</t>
    </r>
    <r>
      <rPr>
        <sz val="10"/>
        <rFont val="Arial"/>
        <family val="2"/>
      </rPr>
      <t xml:space="preserve"> D.21-06-015 specifically directed funding for Multi-Family to come from unspent 2009-2016 ESA Program funds and this table does not include unspent funds from the 2017-2020 cycle. </t>
    </r>
  </si>
  <si>
    <t>Budget is derived from MF authorized budget of ($18,000,000 - 2018-Jun 2021 of $2,929,201) = $15,072,799..</t>
  </si>
  <si>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</si>
  <si>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</si>
  <si>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November 2021</t>
    </r>
    <r>
      <rPr>
        <b/>
        <vertAlign val="superscript"/>
        <sz val="12"/>
        <rFont val="Arial"/>
        <family val="2"/>
      </rPr>
      <t>11</t>
    </r>
  </si>
  <si>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</si>
  <si>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</si>
  <si>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</si>
  <si>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9</t>
    </r>
  </si>
  <si>
    <t>Year-To-Date Completed &amp; Expensed Installation</t>
  </si>
  <si>
    <r>
      <t xml:space="preserve">Year-To-Date Completed &amp; Expensed Installation </t>
    </r>
    <r>
      <rPr>
        <b/>
        <vertAlign val="superscript"/>
        <sz val="10"/>
        <rFont val="Arial"/>
        <family val="2"/>
      </rPr>
      <t>10</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</si>
  <si>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</si>
  <si>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</si>
  <si>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</si>
  <si>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</si>
  <si>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</si>
  <si>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</si>
  <si>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</si>
  <si>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</si>
  <si>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</si>
  <si>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</si>
  <si>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</si>
  <si>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</si>
  <si>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</si>
  <si>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</si>
  <si>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</si>
  <si>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Home</t>
  </si>
  <si>
    <r>
      <t xml:space="preserve">Microwaves </t>
    </r>
    <r>
      <rPr>
        <vertAlign val="superscript"/>
        <sz val="10"/>
        <rFont val="Arial"/>
        <family val="2"/>
      </rPr>
      <t>3</t>
    </r>
  </si>
  <si>
    <t xml:space="preserve">Refrigerators </t>
  </si>
  <si>
    <t>Each</t>
  </si>
  <si>
    <t>Freezers</t>
  </si>
  <si>
    <r>
      <t xml:space="preserve">Other Hot Water </t>
    </r>
    <r>
      <rPr>
        <vertAlign val="superscript"/>
        <sz val="10"/>
        <rFont val="Arial"/>
        <family val="2"/>
      </rPr>
      <t>4</t>
    </r>
  </si>
  <si>
    <r>
      <t>Tank and Pipe Insulation</t>
    </r>
    <r>
      <rPr>
        <vertAlign val="superscript"/>
        <sz val="10"/>
        <rFont val="Arial"/>
        <family val="2"/>
      </rPr>
      <t xml:space="preserve"> 5</t>
    </r>
  </si>
  <si>
    <t>Water Heater Repair/Replace</t>
  </si>
  <si>
    <t>Thermostatic Shower Valve</t>
  </si>
  <si>
    <t>New - Combined Showerhead/TSV</t>
  </si>
  <si>
    <t>New - Heat Pump Water Heater</t>
  </si>
  <si>
    <t>Tub Diverter/Spout</t>
  </si>
  <si>
    <r>
      <t xml:space="preserve">Air Sealing / Envelope </t>
    </r>
    <r>
      <rPr>
        <vertAlign val="superscript"/>
        <sz val="10"/>
        <rFont val="Arial"/>
        <family val="2"/>
      </rPr>
      <t>6</t>
    </r>
  </si>
  <si>
    <t xml:space="preserve">Attic Insulation </t>
  </si>
  <si>
    <t>HVAC</t>
  </si>
  <si>
    <t>Furnace Repair/Replacement</t>
  </si>
  <si>
    <t>Room A/C Replacement</t>
  </si>
  <si>
    <t>Central A/C replacement</t>
  </si>
  <si>
    <t>Heat Pump Replacement</t>
  </si>
  <si>
    <t>Evaporative Cooler</t>
  </si>
  <si>
    <t>Duct Testing and Sealing</t>
  </si>
  <si>
    <t>Energy Efficient Fan Control A/C Time Delay</t>
  </si>
  <si>
    <t>Prescriptive Duct Sealing</t>
  </si>
  <si>
    <t>High Efficiency Forced Air Unit (HE FAU)</t>
  </si>
  <si>
    <t>New - Blower Motor Retrofit</t>
  </si>
  <si>
    <t>Maintenance</t>
  </si>
  <si>
    <t>Furnace Clean and Tune</t>
  </si>
  <si>
    <t>Central A/C Tune up</t>
  </si>
  <si>
    <t>New - LED Diffuse A-Lamps</t>
  </si>
  <si>
    <t>New - LED Reflector Bulbs (PAR/BR)</t>
  </si>
  <si>
    <t>New - LED Torchieres</t>
  </si>
  <si>
    <t>New - LED Exterior Hardwired Fixtures</t>
  </si>
  <si>
    <t>New - LED Internal Hardwire</t>
  </si>
  <si>
    <t>Miscellaneous</t>
  </si>
  <si>
    <t>Pool Pumps</t>
  </si>
  <si>
    <t>Smart Power Strips - Tier 1</t>
  </si>
  <si>
    <t>New - Smart Power Strips - Tier 2</t>
  </si>
  <si>
    <t>Pilots</t>
  </si>
  <si>
    <t>Smart Thermostat</t>
  </si>
  <si>
    <t>Outreach &amp; Assessment</t>
  </si>
  <si>
    <t>In-Home Education</t>
  </si>
  <si>
    <t>Total Savings/Expenditures</t>
  </si>
  <si>
    <r>
      <t>Total Households Weatherized</t>
    </r>
    <r>
      <rPr>
        <vertAlign val="superscript"/>
        <sz val="10"/>
        <rFont val="Arial"/>
        <family val="2"/>
      </rPr>
      <t xml:space="preserve"> 7</t>
    </r>
  </si>
  <si>
    <t>Total Households Weatherized 5</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</si>
  <si>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</si>
  <si>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</si>
  <si>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</si>
  <si>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</si>
  <si>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</si>
  <si>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</si>
  <si>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</si>
  <si>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</si>
  <si>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</si>
  <si>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8</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</si>
  <si>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</si>
  <si>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</si>
  <si>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</si>
  <si>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</si>
  <si>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As of September 2019, all savings are calculated based on the following source:</t>
    </r>
  </si>
  <si>
    <t>DNV-GL  “Energy Savings Assistance (ESA) Program Impact Evaluation Program Years 2015-2017.” April 26, 2019.</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</si>
  <si>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</si>
  <si>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Includes Faucet Aerators and Low Flow Showerheads</t>
    </r>
  </si>
  <si>
    <r>
      <rPr>
        <vertAlign val="superscript"/>
        <sz val="10"/>
        <rFont val="Arial"/>
        <family val="2"/>
      </rPr>
      <t>5</t>
    </r>
    <r>
      <rPr>
        <sz val="10"/>
        <rFont val="Arial"/>
        <family val="2"/>
      </rPr>
      <t xml:space="preserve"> Includes Water Heater Blankets and Water Heater Pipe Insulation</t>
    </r>
  </si>
  <si>
    <r>
      <rPr>
        <vertAlign val="superscript"/>
        <sz val="10"/>
        <rFont val="Arial"/>
        <family val="2"/>
      </rPr>
      <t xml:space="preserve">6 </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</si>
  <si>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7</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</si>
  <si>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8</t>
    </r>
    <r>
      <rPr>
        <sz val="10"/>
        <rFont val="Arial"/>
        <family val="2"/>
      </rPr>
      <t xml:space="preserve">  Target for July - December 2021 bridge period authorized per D.21-06-015 issued June 3, 2021.</t>
    </r>
  </si>
  <si>
    <r>
      <rPr>
        <vertAlign val="superscript"/>
        <sz val="10"/>
        <rFont val="Arial"/>
        <family val="2"/>
      </rPr>
      <t>9</t>
    </r>
    <r>
      <rPr>
        <sz val="10"/>
        <rFont val="Arial"/>
        <family val="2"/>
      </rPr>
      <t xml:space="preserve"> Data for Aliso Canyon includes "First Touches and Re-Treatments".  </t>
    </r>
  </si>
  <si>
    <r>
      <rPr>
        <vertAlign val="superscript"/>
        <sz val="10"/>
        <rFont val="Arial"/>
        <family val="2"/>
      </rPr>
      <t>10</t>
    </r>
    <r>
      <rPr>
        <sz val="10"/>
        <rFont val="Arial"/>
        <family val="2"/>
      </rPr>
      <t xml:space="preserve"> First Touch, Re-Treatment and Aliso Canyon columns include estimation of some quantities corresponding to measures installed in homes counted treated in prior years.</t>
    </r>
  </si>
  <si>
    <r>
      <rPr>
        <vertAlign val="superscript"/>
        <sz val="10"/>
        <rFont val="Arial"/>
        <family val="2"/>
      </rPr>
      <t>11</t>
    </r>
    <r>
      <rPr>
        <sz val="10"/>
        <rFont val="Arial"/>
        <family val="2"/>
      </rPr>
      <t xml:space="preserve"> Values reflect totals for Program Cycle 2021-2026 beginning July 1, 2021 and may include treatments/expenses incurred in June, but paid in July.</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</si>
  <si>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</si>
  <si>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</si>
  <si>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</si>
  <si>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</si>
  <si>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</si>
  <si>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</si>
  <si>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</si>
  <si>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</si>
  <si>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</si>
  <si>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Other Hot Water </t>
    </r>
    <r>
      <rPr>
        <vertAlign val="superscript"/>
        <sz val="10"/>
        <rFont val="Arial"/>
        <family val="2"/>
      </rPr>
      <t>3</t>
    </r>
  </si>
  <si>
    <r>
      <t>Tank and Pipe Insulation</t>
    </r>
    <r>
      <rPr>
        <vertAlign val="superscript"/>
        <sz val="10"/>
        <rFont val="Arial"/>
        <family val="2"/>
      </rPr>
      <t xml:space="preserve"> 4</t>
    </r>
  </si>
  <si>
    <r>
      <t xml:space="preserve">Air Sealing / Envelope </t>
    </r>
    <r>
      <rPr>
        <vertAlign val="superscript"/>
        <sz val="10"/>
        <rFont val="Arial"/>
        <family val="2"/>
      </rPr>
      <t>5</t>
    </r>
  </si>
  <si>
    <t xml:space="preserve">Lighting </t>
  </si>
  <si>
    <t>`</t>
  </si>
  <si>
    <r>
      <t xml:space="preserve">Total Households Weatherized </t>
    </r>
    <r>
      <rPr>
        <vertAlign val="superscript"/>
        <sz val="10"/>
        <rFont val="Arial"/>
        <family val="2"/>
      </rPr>
      <t>6</t>
    </r>
  </si>
  <si>
    <t>CSD MF Tenant Units Treated</t>
  </si>
  <si>
    <t xml:space="preserve"> - Multi-family</t>
  </si>
  <si>
    <r>
      <rPr>
        <vertAlign val="superscript"/>
        <sz val="10"/>
        <rFont val="Arial"/>
        <family val="2"/>
      </rPr>
      <t>1</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</si>
  <si>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</si>
  <si>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</si>
  <si>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3</t>
    </r>
    <r>
      <rPr>
        <sz val="10"/>
        <rFont val="Arial"/>
        <family val="2"/>
      </rPr>
      <t xml:space="preserve"> Includes Faucet Aerators and Low Flow Showerheads</t>
    </r>
  </si>
  <si>
    <r>
      <rPr>
        <vertAlign val="superscript"/>
        <sz val="10"/>
        <rFont val="Arial"/>
        <family val="2"/>
      </rPr>
      <t>4</t>
    </r>
    <r>
      <rPr>
        <sz val="10"/>
        <rFont val="Arial"/>
        <family val="2"/>
      </rPr>
      <t xml:space="preserve"> Includes Water Heater Blankets and Water Heater Pipe Insulation</t>
    </r>
  </si>
  <si>
    <r>
      <rPr>
        <vertAlign val="superscript"/>
        <sz val="10"/>
        <rFont val="Arial"/>
        <family val="2"/>
      </rPr>
      <t>5</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</si>
  <si>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6</t>
    </r>
    <r>
      <rPr>
        <sz val="10"/>
        <rFont val="Arial"/>
        <family val="2"/>
      </rPr>
      <t xml:space="preserve"> Weatherization may consist of attic insulation, attic access weatherization, weatherstripping - door, caulking, &amp; minor home repairs.</t>
    </r>
  </si>
  <si>
    <t>Energy Savings Assistance Program Common Area Measures - Table 2B</t>
  </si>
  <si>
    <r>
      <t xml:space="preserve"> November 2021</t>
    </r>
    <r>
      <rPr>
        <b/>
        <vertAlign val="superscript"/>
        <sz val="12"/>
        <rFont val="Arial"/>
        <family val="2"/>
      </rPr>
      <t>14</t>
    </r>
  </si>
  <si>
    <r>
      <t xml:space="preserve">ESA Program - Multifamily Common Area </t>
    </r>
    <r>
      <rPr>
        <b/>
        <vertAlign val="superscript"/>
        <sz val="12"/>
        <rFont val="Arial"/>
        <family val="2"/>
      </rPr>
      <t>1</t>
    </r>
  </si>
  <si>
    <r>
      <t xml:space="preserve">ESA CAM Measures </t>
    </r>
    <r>
      <rPr>
        <b/>
        <vertAlign val="superscript"/>
        <sz val="10"/>
        <rFont val="Arial"/>
        <family val="2"/>
      </rPr>
      <t>2, 3</t>
    </r>
  </si>
  <si>
    <t xml:space="preserve">Units </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</si>
  <si>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</si>
  <si>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</si>
  <si>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 xml:space="preserve">Therms </t>
    </r>
    <r>
      <rPr>
        <b/>
        <vertAlign val="superscript"/>
        <sz val="10"/>
        <rFont val="Arial"/>
        <family val="2"/>
      </rPr>
      <t>4, 12</t>
    </r>
    <r>
      <rPr>
        <b/>
        <sz val="10"/>
        <rFont val="Arial"/>
        <family val="2"/>
      </rPr>
      <t xml:space="preserve"> (Annual)</t>
    </r>
  </si>
  <si>
    <r>
      <t>Expenses</t>
    </r>
    <r>
      <rPr>
        <b/>
        <vertAlign val="superscript"/>
        <sz val="10"/>
        <rFont val="Arial"/>
        <family val="2"/>
      </rPr>
      <t>13</t>
    </r>
    <r>
      <rPr>
        <b/>
        <sz val="10"/>
        <rFont val="Arial"/>
        <family val="2"/>
      </rPr>
      <t xml:space="preserve"> 
($)</t>
    </r>
  </si>
  <si>
    <r>
      <t>Microwaves</t>
    </r>
    <r>
      <rPr>
        <vertAlign val="superscript"/>
        <sz val="10"/>
        <rFont val="Arial"/>
        <family val="2"/>
      </rPr>
      <t xml:space="preserve"> 5</t>
    </r>
  </si>
  <si>
    <t>Other Hot Water</t>
  </si>
  <si>
    <t>Tank and Pipe Insulation</t>
  </si>
  <si>
    <t>Water Heater Repair/Replacement</t>
  </si>
  <si>
    <t>Thermostatic Shower Valves</t>
  </si>
  <si>
    <t>Water Heater Replace</t>
  </si>
  <si>
    <t>Boiler Replace</t>
  </si>
  <si>
    <t>Ancillary Services</t>
  </si>
  <si>
    <r>
      <t xml:space="preserve">Commissioning </t>
    </r>
    <r>
      <rPr>
        <vertAlign val="superscript"/>
        <sz val="10"/>
        <rFont val="Arial"/>
        <family val="2"/>
      </rPr>
      <t>7</t>
    </r>
  </si>
  <si>
    <r>
      <t xml:space="preserve">Audit </t>
    </r>
    <r>
      <rPr>
        <vertAlign val="superscript"/>
        <sz val="10"/>
        <rFont val="Arial"/>
        <family val="2"/>
      </rPr>
      <t>8</t>
    </r>
  </si>
  <si>
    <r>
      <t xml:space="preserve">Administration </t>
    </r>
    <r>
      <rPr>
        <vertAlign val="superscript"/>
        <sz val="10"/>
        <rFont val="Arial"/>
        <family val="2"/>
      </rPr>
      <t>9</t>
    </r>
  </si>
  <si>
    <t>Multifamily Properties Treated</t>
  </si>
  <si>
    <t>Number</t>
  </si>
  <si>
    <r>
      <t xml:space="preserve">Total number of Multifamily Properties Treated </t>
    </r>
    <r>
      <rPr>
        <b/>
        <vertAlign val="superscript"/>
        <sz val="10"/>
        <rFont val="Arial"/>
        <family val="2"/>
      </rPr>
      <t>10</t>
    </r>
  </si>
  <si>
    <t>Subtotal of Master-metered Multifamily Properties Treated</t>
  </si>
  <si>
    <r>
      <t xml:space="preserve">Total Number of Multifamily Tenant Units w/in Properties Treated </t>
    </r>
    <r>
      <rPr>
        <b/>
        <vertAlign val="superscript"/>
        <sz val="10"/>
        <rFont val="Arial"/>
        <family val="2"/>
      </rPr>
      <t>11</t>
    </r>
  </si>
  <si>
    <t>ESA Program - Multifamily Common Area</t>
  </si>
  <si>
    <t>Administration</t>
  </si>
  <si>
    <t>Direct Implementation (Non-Incentive)</t>
  </si>
  <si>
    <r>
      <t xml:space="preserve">Direct Implementation </t>
    </r>
    <r>
      <rPr>
        <b/>
        <vertAlign val="superscript"/>
        <sz val="10"/>
        <rFont val="Arial"/>
        <family val="2"/>
      </rPr>
      <t>13</t>
    </r>
  </si>
  <si>
    <t>&lt;&lt;Includes measures costs</t>
  </si>
  <si>
    <t>TOTAL MF CAM COSTS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</si>
  <si>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</si>
  <si>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</si>
  <si>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</si>
  <si>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4</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</si>
  <si>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</si>
  <si>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5</t>
    </r>
    <r>
      <rPr>
        <sz val="10"/>
        <rFont val="Arial"/>
        <family val="2"/>
      </rPr>
      <t xml:space="preserve"> Microwave savings are from ECONorthWest Studies received in December of 2011.</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</si>
  <si>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</si>
  <si>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7</t>
    </r>
    <r>
      <rPr>
        <sz val="10"/>
        <rFont val="Arial"/>
        <family val="2"/>
      </rPr>
      <t xml:space="preserve"> Refers to optimizing the installation of the measure installed such as retrofitting pipes, etc.</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</si>
  <si>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</si>
  <si>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</si>
  <si>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r>
      <rPr>
        <vertAlign val="superscript"/>
        <sz val="10"/>
        <rFont val="Arial"/>
        <family val="2"/>
      </rPr>
      <t>10</t>
    </r>
    <r>
      <rPr>
        <sz val="10"/>
        <rFont val="Arial"/>
        <family val="2"/>
      </rPr>
      <t xml:space="preserve"> Multifamily properties are sites with at least five (5) or more dwelling units.  The properties may have multiple buildings. </t>
    </r>
  </si>
  <si>
    <r>
      <rPr>
        <vertAlign val="superscript"/>
        <sz val="10"/>
        <rFont val="Arial"/>
        <family val="2"/>
      </rPr>
      <t>11</t>
    </r>
    <r>
      <rPr>
        <sz val="10"/>
        <rFont val="Arial"/>
        <family val="2"/>
      </rPr>
      <t xml:space="preserve"> Multifamily tenant units are the number of dwelling units located within properties treated.  This number does not represent the same number of dwellings treated as captured in table 2A.</t>
    </r>
  </si>
  <si>
    <r>
      <rPr>
        <vertAlign val="superscript"/>
        <sz val="10"/>
        <rFont val="Arial"/>
        <family val="2"/>
      </rPr>
      <t>12</t>
    </r>
    <r>
      <rPr>
        <sz val="10"/>
        <rFont val="Arial"/>
        <family val="2"/>
      </rPr>
      <t xml:space="preserve"> NMEC calculations require 12 months prior and 12 months post implementation data.</t>
    </r>
  </si>
  <si>
    <r>
      <rPr>
        <vertAlign val="superscript"/>
        <sz val="10"/>
        <rFont val="Arial"/>
        <family val="2"/>
      </rPr>
      <t>13</t>
    </r>
    <r>
      <rPr>
        <sz val="10"/>
        <rFont val="Arial"/>
        <family val="2"/>
      </rPr>
      <t xml:space="preserve"> Includes expenditures for projects from 2021; partial payment for projects completed in 2021 may have been included in 2020.</t>
    </r>
  </si>
  <si>
    <r>
      <rPr>
        <vertAlign val="superscript"/>
        <sz val="10"/>
        <rFont val="Arial"/>
        <family val="2"/>
      </rPr>
      <t>14</t>
    </r>
    <r>
      <rPr>
        <sz val="10"/>
        <rFont val="Arial"/>
        <family val="2"/>
      </rPr>
      <t xml:space="preserve"> Values reflect totals for Program Cycle 2021-2026 beginning July 1, 2021 and may include treatments/expenses incurred in June, but paid in July.</t>
    </r>
  </si>
  <si>
    <t>Energy Savings Assistance CAM Program Table 2B-1, Eligible Common Area Measures List</t>
  </si>
  <si>
    <r>
      <t>Common Area Measures Category and Eligible Measures Title</t>
    </r>
    <r>
      <rPr>
        <b/>
        <vertAlign val="superscript"/>
        <sz val="10"/>
        <rFont val="Arial"/>
        <family val="2"/>
      </rPr>
      <t xml:space="preserve"> 1</t>
    </r>
  </si>
  <si>
    <t>Effective Date</t>
  </si>
  <si>
    <r>
      <t xml:space="preserve">End Date </t>
    </r>
    <r>
      <rPr>
        <b/>
        <vertAlign val="superscript"/>
        <sz val="10"/>
        <rFont val="Arial"/>
        <family val="2"/>
      </rPr>
      <t>2</t>
    </r>
  </si>
  <si>
    <r>
      <t xml:space="preserve">Eligible Climate Zones </t>
    </r>
    <r>
      <rPr>
        <b/>
        <vertAlign val="superscript"/>
        <sz val="10"/>
        <rFont val="Arial"/>
        <family val="2"/>
      </rPr>
      <t>3</t>
    </r>
  </si>
  <si>
    <t>All Climate Zones</t>
  </si>
  <si>
    <t>Water Heater Blanket</t>
  </si>
  <si>
    <t>Low Flow Shower Head</t>
  </si>
  <si>
    <t>Water Heater Pipe Insulation</t>
  </si>
  <si>
    <t>Faucet Aerator</t>
  </si>
  <si>
    <t>New - Tub Diverter/ Tub Spout</t>
  </si>
  <si>
    <t>Large Water Heater Replace</t>
  </si>
  <si>
    <t>Envelope</t>
  </si>
  <si>
    <t xml:space="preserve">Air Sealing / Envelope </t>
  </si>
  <si>
    <t xml:space="preserve">All Climate Zones </t>
  </si>
  <si>
    <t>Caulking</t>
  </si>
  <si>
    <t>Attic Insulation</t>
  </si>
  <si>
    <t>FAU Standing Pilot Conversion</t>
  </si>
  <si>
    <t>New - High Efficiency Forced Air Unit (HE FAU)</t>
  </si>
  <si>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</si>
  <si>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</si>
  <si>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</si>
  <si>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</si>
  <si>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r>
      <t>November 2021</t>
    </r>
    <r>
      <rPr>
        <b/>
        <vertAlign val="superscript"/>
        <sz val="12"/>
        <rFont val="Arial"/>
        <family val="2"/>
      </rPr>
      <t>2</t>
    </r>
  </si>
  <si>
    <t>Table 3A-1, ESA Program</t>
  </si>
  <si>
    <t>Annual kWh Savings</t>
  </si>
  <si>
    <t>Annual Therm Savings</t>
  </si>
  <si>
    <t>Lifecycle kWh Savings</t>
  </si>
  <si>
    <t xml:space="preserve">N/A </t>
  </si>
  <si>
    <t>Lifecycle Therm Savings</t>
  </si>
  <si>
    <t>Current kWh Rate</t>
  </si>
  <si>
    <t>Current Therm Rate</t>
  </si>
  <si>
    <t>Average 1st Year Bill Savings / Treated Households</t>
  </si>
  <si>
    <t>Average Lifecycle Bill Savings / Treated Households</t>
  </si>
  <si>
    <t>Table 3A-2, ESA Program - CSD Leveraging</t>
  </si>
  <si>
    <t>Table 3A-3, Summary - ESA Program/CSD Leveraging</t>
  </si>
  <si>
    <t>Average Lifecycle Bill Savings / Treated Household</t>
  </si>
  <si>
    <r>
      <t>Table 3B, ESA Program - Multifamily Common Area</t>
    </r>
    <r>
      <rPr>
        <b/>
        <vertAlign val="superscript"/>
        <sz val="12"/>
        <rFont val="Arial"/>
        <family val="2"/>
      </rPr>
      <t>1</t>
    </r>
  </si>
  <si>
    <t>TBD</t>
  </si>
  <si>
    <t>Average 1st Year Bill Savings / Treated Properties</t>
  </si>
  <si>
    <t>Average Lifecycle Bill Savings / Treated Properties</t>
  </si>
  <si>
    <r>
      <rPr>
        <vertAlign val="superscript"/>
        <sz val="10"/>
        <rFont val="Arial"/>
        <family val="2"/>
      </rPr>
      <t>1</t>
    </r>
    <r>
      <rPr>
        <sz val="10"/>
        <rFont val="Arial"/>
        <family val="2"/>
      </rPr>
      <t xml:space="preserve"> NMEC calculations require 12 months prior and post implementation data.</t>
    </r>
  </si>
  <si>
    <r>
      <rPr>
        <vertAlign val="superscript"/>
        <sz val="10"/>
        <rFont val="Arial"/>
        <family val="2"/>
      </rPr>
      <t>2</t>
    </r>
    <r>
      <rPr>
        <sz val="10"/>
        <rFont val="Arial"/>
        <family val="2"/>
      </rPr>
      <t xml:space="preserve"> Values reflect totals for Program Cycle 2021-2026 beginning July 1, 2021.</t>
    </r>
  </si>
  <si>
    <t xml:space="preserve"> Energy Savings Assistance Program Table 4 - Homes / Buildings Treated</t>
  </si>
  <si>
    <t>Table 4A-1, ESA Program</t>
  </si>
  <si>
    <t>Eligible Households</t>
  </si>
  <si>
    <r>
      <t>Households Treated YTD</t>
    </r>
    <r>
      <rPr>
        <b/>
        <vertAlign val="superscript"/>
        <sz val="10"/>
        <rFont val="Arial"/>
        <family val="2"/>
      </rPr>
      <t>1</t>
    </r>
  </si>
  <si>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</si>
  <si>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</si>
  <si>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</si>
  <si>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</si>
  <si>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</si>
  <si>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</si>
  <si>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</si>
  <si>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</si>
  <si>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</si>
  <si>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</si>
  <si>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</si>
  <si>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</si>
  <si>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</si>
  <si>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</si>
  <si>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</si>
  <si>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t>Table 4B, ESA Program - CSD Leveraging</t>
  </si>
  <si>
    <t>Households Treated YTD</t>
  </si>
  <si>
    <t>Table 4C, ESA Program - Multi-Family Common Area</t>
  </si>
  <si>
    <t>Properties Treated YTD</t>
  </si>
  <si>
    <r>
      <rPr>
        <vertAlign val="superscript"/>
        <sz val="10"/>
        <rFont val="Arial"/>
        <family val="2"/>
      </rPr>
      <t>1</t>
    </r>
    <r>
      <rPr>
        <sz val="10"/>
        <rFont val="Arial"/>
        <family val="2"/>
      </rPr>
      <t xml:space="preserve"> Values reflect totals for Program Cycle 2021-2026 beginning July 1, 2021 and may include homes treated in June, but paid in July.</t>
    </r>
  </si>
  <si>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</si>
  <si>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For IOU low income-related and Energy Efficiency reporting and analysis, the Goldsmith definition is applied. </t>
  </si>
  <si>
    <t xml:space="preserve"> Energy Savings Assistance Program Table 4A-2 -  Homes Unwilling / Unable to Participate</t>
  </si>
  <si>
    <r>
      <t>November 2021</t>
    </r>
    <r>
      <rPr>
        <b/>
        <vertAlign val="superscript"/>
        <sz val="12"/>
        <rFont val="Arial"/>
        <family val="2"/>
      </rPr>
      <t>1</t>
    </r>
  </si>
  <si>
    <t>ESA Program</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</si>
  <si>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</si>
  <si>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</si>
  <si>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</si>
  <si>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</si>
  <si>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</si>
  <si>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</si>
  <si>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</si>
  <si>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</si>
  <si>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r>
      <rPr>
        <vertAlign val="superscript"/>
        <sz val="10"/>
        <rFont val="Arial"/>
        <family val="2"/>
      </rPr>
      <t>1</t>
    </r>
    <r>
      <rPr>
        <sz val="10"/>
        <rFont val="Arial"/>
        <family val="2"/>
      </rPr>
      <t xml:space="preserve"> Values reflect totals for Program Cycle 2021-2026 beginning July 1, 2021.</t>
    </r>
  </si>
  <si>
    <t>Energy Savings Assistance Program Table 5 - Energy Savings Assistance Program Customer Summary</t>
  </si>
  <si>
    <t>Table 5A, ESA Program</t>
  </si>
  <si>
    <t>Month</t>
  </si>
  <si>
    <t>Gas &amp; Electric</t>
  </si>
  <si>
    <r>
      <t>Gas Only</t>
    </r>
    <r>
      <rPr>
        <b/>
        <vertAlign val="superscript"/>
        <sz val="10"/>
        <rFont val="Arial"/>
        <family val="2"/>
      </rPr>
      <t xml:space="preserve"> 1, 2</t>
    </r>
  </si>
  <si>
    <t>Electric Only</t>
  </si>
  <si>
    <t># of  Household Treated by Month</t>
  </si>
  <si>
    <t>(Annual)</t>
  </si>
  <si>
    <t>Therm</t>
  </si>
  <si>
    <t>kWh</t>
  </si>
  <si>
    <t>kW</t>
  </si>
  <si>
    <t>July</t>
  </si>
  <si>
    <t>August</t>
  </si>
  <si>
    <t>September</t>
  </si>
  <si>
    <t>October</t>
  </si>
  <si>
    <t>November</t>
  </si>
  <si>
    <t>December</t>
  </si>
  <si>
    <t>YTD Total</t>
  </si>
  <si>
    <r>
      <rPr>
        <vertAlign val="superscript"/>
        <sz val="10"/>
        <rFont val="Arial"/>
        <family val="2"/>
      </rPr>
      <t>1</t>
    </r>
    <r>
      <rPr>
        <sz val="10"/>
        <rFont val="Arial"/>
        <family val="2"/>
      </rPr>
      <t xml:space="preserve">  As of September 2019, all savings are calculated based on the following source:</t>
    </r>
  </si>
  <si>
    <r>
      <rPr>
        <vertAlign val="superscript"/>
        <sz val="10"/>
        <rFont val="Arial"/>
        <family val="2"/>
      </rPr>
      <t>2</t>
    </r>
    <r>
      <rPr>
        <sz val="10"/>
        <rFont val="Arial"/>
        <family val="2"/>
      </rPr>
      <t xml:space="preserve"> Values reflect totals for Program Cycle 2021-2026 beginning July 1, 2021 and may include homes treated in June, but paid in July.</t>
    </r>
  </si>
  <si>
    <t>YTD Total Energy Impacts for all fuel types should equal YTD energy impacts that are reported every month in Table 2.</t>
  </si>
  <si>
    <t>Table 5B, ESA Program - CSD Leveraging</t>
  </si>
  <si>
    <t>Gas Only</t>
  </si>
  <si>
    <t># of  Buildings Treated by Month</t>
  </si>
  <si>
    <t>YTD Total Energy Impacts for all fuel types should equal YTD energy impacts that are reported every month in Table 2A.</t>
  </si>
  <si>
    <t>Table 5C, ESA Program - Multi-Family Common Area</t>
  </si>
  <si>
    <t># of Properties Treated by Month</t>
  </si>
  <si>
    <t># of  Properties Treated by Month</t>
  </si>
  <si>
    <r>
      <t xml:space="preserve">Therm </t>
    </r>
    <r>
      <rPr>
        <b/>
        <vertAlign val="superscript"/>
        <sz val="10"/>
        <rFont val="Arial"/>
        <family val="2"/>
      </rPr>
      <t>1</t>
    </r>
  </si>
  <si>
    <t>YTD Total Energy Impacts for all fuel types should equal YTD energy impacts that are reported every month in Table 2B.</t>
  </si>
  <si>
    <t>1 - Savings calculated via deemed savings; NMEC methodology continues to be reviewed and evaluated with the Energy Division</t>
  </si>
  <si>
    <t>Energy Savings Assistance Program Table 6 - Expenditures for Pilots and Studies</t>
  </si>
  <si>
    <t>2021 Authorized July - Dec 2021 Budget</t>
  </si>
  <si>
    <t>Expenses Since July 1, 2021</t>
  </si>
  <si>
    <t>% of Bridge Year Budget Expensed</t>
  </si>
  <si>
    <t>Total Pilots</t>
  </si>
  <si>
    <r>
      <t xml:space="preserve">Impact Evaluation </t>
    </r>
    <r>
      <rPr>
        <vertAlign val="superscript"/>
        <sz val="10"/>
        <rFont val="Arial"/>
        <family val="2"/>
      </rPr>
      <t>1</t>
    </r>
  </si>
  <si>
    <r>
      <t xml:space="preserve">Needs Assessment </t>
    </r>
    <r>
      <rPr>
        <vertAlign val="superscript"/>
        <sz val="10"/>
        <rFont val="Arial"/>
        <family val="2"/>
      </rPr>
      <t>2</t>
    </r>
  </si>
  <si>
    <t>Cost-Effectiveness/NEBs</t>
  </si>
  <si>
    <t>Process Evaluation</t>
  </si>
  <si>
    <r>
      <t xml:space="preserve">Categorical Eligibility </t>
    </r>
    <r>
      <rPr>
        <vertAlign val="superscript"/>
        <sz val="10"/>
        <rFont val="Arial"/>
        <family val="2"/>
      </rPr>
      <t>1</t>
    </r>
  </si>
  <si>
    <t>Potential Ad Hoc Tasks</t>
  </si>
  <si>
    <t xml:space="preserve">Total Studies </t>
  </si>
  <si>
    <r>
      <rPr>
        <vertAlign val="superscript"/>
        <sz val="10"/>
        <rFont val="Arial"/>
        <family val="2"/>
      </rPr>
      <t>1</t>
    </r>
    <r>
      <rPr>
        <sz val="10"/>
        <rFont val="Arial"/>
        <family val="2"/>
      </rPr>
      <t xml:space="preserve"> Reflects July-Dec 2021 authorized funding per D. 21-06-015 dated June 3,2021.   </t>
    </r>
  </si>
  <si>
    <r>
      <rPr>
        <vertAlign val="superscript"/>
        <sz val="10"/>
        <rFont val="Arial"/>
        <family val="2"/>
      </rPr>
      <t>2</t>
    </r>
    <r>
      <rPr>
        <sz val="10"/>
        <rFont val="Arial"/>
        <family val="2"/>
      </rPr>
      <t xml:space="preserve"> LINA Study funded out of prior cycle unspent Funds per AL 5558.  (See ESA table 1A)</t>
    </r>
  </si>
  <si>
    <t>Energy Savings Assistance Program Table 7 (Second Refrigerators, In-Home Education, MyEnergy/My Account Platform)</t>
  </si>
  <si>
    <r>
      <t>October 2021</t>
    </r>
    <r>
      <rPr>
        <b/>
        <vertAlign val="superscript"/>
        <sz val="12"/>
        <rFont val="Arial"/>
        <family val="2"/>
      </rPr>
      <t>1</t>
    </r>
  </si>
  <si>
    <t>7A - Households Receiving Second Refrigerators</t>
  </si>
  <si>
    <t>Received Refrigerator</t>
  </si>
  <si>
    <t>Not eligible for Refrigerator due to less than 6 occupants</t>
  </si>
  <si>
    <t>Second Refrigerators</t>
  </si>
  <si>
    <t>7B - Households Receiving In- Home Energy Education Only</t>
  </si>
  <si>
    <t>Households that Only Received Energy Education</t>
  </si>
  <si>
    <t>In-Home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</si>
  <si>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</si>
  <si>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</si>
  <si>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</si>
  <si>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</si>
  <si>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</si>
  <si>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</si>
  <si>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</si>
  <si>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</si>
  <si>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</si>
  <si>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</si>
  <si>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</si>
  <si>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</si>
  <si>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Eligible for PPRS Credit [3]</t>
  </si>
  <si>
    <t>Total PPRS Credit Earned [4]</t>
  </si>
  <si>
    <t>PPRS Credits Applied [5] [8]</t>
  </si>
  <si>
    <t>Non PPRS Payments Applied [6] [8]</t>
  </si>
  <si>
    <t>Total Advances Outstanding [7]</t>
  </si>
  <si>
    <t>IOUs - Do not delete footnotes 1-7 below.</t>
  </si>
  <si>
    <r>
      <t xml:space="preserve">[1] Contractor labor and labor-related costs.  Post-Pandemic Return to Service (PPRS) credit </t>
    </r>
    <r>
      <rPr>
        <b/>
        <sz val="10"/>
        <rFont val="Calibri"/>
        <family val="2"/>
        <scheme val="minor"/>
      </rPr>
      <t>eligible</t>
    </r>
    <r>
      <rPr>
        <sz val="10"/>
        <rFont val="Calibri"/>
        <family val="2"/>
        <scheme val="minor"/>
      </rPr>
      <t>. Based on number of contractors eligible for PPRS credit as of last calendar day of a given month.</t>
    </r>
  </si>
  <si>
    <t>[2] 40% for PPRS credit calculation from Joint Tier 2 Advice Letter 5654-G filed on June 29, 2020.</t>
  </si>
  <si>
    <t>[3] For work performed during PPRS credit-earning period July 15, 2020 through January 14, 2021, for contractors receiving advances. (Dates will vary by IOU based on start of PPRS credit earnings period.) Only includes contractors eligible for PPRS credit as of of the reporting month.</t>
  </si>
  <si>
    <t>[4] Based on total monthly contractor invoices, up to maximum allowable for each contractor. Contractors who are not eligible for PPRS credit as of reporting month have a maximum allowable amount of 0.</t>
  </si>
  <si>
    <r>
      <t xml:space="preserve">[5] Credits may be applied at a later date than earned depending on the contractor repayment schedule.  This value should not exceed column </t>
    </r>
    <r>
      <rPr>
        <b/>
        <sz val="10"/>
        <rFont val="Calibri"/>
        <family val="2"/>
        <scheme val="minor"/>
      </rPr>
      <t>I</t>
    </r>
    <r>
      <rPr>
        <sz val="10"/>
        <rFont val="Calibri"/>
        <family val="2"/>
        <scheme val="minor"/>
      </rPr>
      <t>.</t>
    </r>
  </si>
  <si>
    <t xml:space="preserve">[6] Includes repayments processed for which PPRS credits were not applied. </t>
  </si>
  <si>
    <t>[7] For consistency among IOUs, beginning in February 2021, SoCalGas modified Total Advances Outstanding to display aggregated values.</t>
  </si>
  <si>
    <t>[8] Includes adjustment of $359,939.29 made in June 2021 due to reallocation of eligible PPRS funds applied.</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</si>
  <si>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</si>
  <si>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</si>
  <si>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r>
      <t xml:space="preserve">Authorized Budget </t>
    </r>
    <r>
      <rPr>
        <b/>
        <vertAlign val="superscript"/>
        <sz val="10"/>
        <rFont val="Arial"/>
        <family val="2"/>
      </rPr>
      <t xml:space="preserve">1 </t>
    </r>
  </si>
  <si>
    <t>CARE Program:</t>
  </si>
  <si>
    <t>Outreach</t>
  </si>
  <si>
    <t>Processing / Certification Re-certification</t>
  </si>
  <si>
    <t>Post Enrollment Verification</t>
  </si>
  <si>
    <t>IT Programming</t>
  </si>
  <si>
    <t>Cooling Centers</t>
  </si>
  <si>
    <t>Pilots/CHANGES</t>
  </si>
  <si>
    <t>Measurement and Evaluation</t>
  </si>
  <si>
    <r>
      <t xml:space="preserve">CPUC Energy Division </t>
    </r>
    <r>
      <rPr>
        <vertAlign val="superscript"/>
        <sz val="10"/>
        <rFont val="Arial"/>
        <family val="2"/>
      </rPr>
      <t>2</t>
    </r>
  </si>
  <si>
    <t>SUBTOTAL MANAGEMENT COSTS</t>
  </si>
  <si>
    <r>
      <t xml:space="preserve">CARE Rate Discount </t>
    </r>
    <r>
      <rPr>
        <vertAlign val="superscript"/>
        <sz val="10"/>
        <rFont val="Arial"/>
        <family val="2"/>
      </rPr>
      <t>3</t>
    </r>
  </si>
  <si>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</si>
  <si>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</si>
  <si>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</si>
  <si>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</si>
  <si>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</si>
  <si>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</si>
  <si>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</si>
  <si>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</si>
  <si>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r>
      <rPr>
        <vertAlign val="superscript"/>
        <sz val="10"/>
        <rFont val="Arial"/>
        <family val="2"/>
      </rPr>
      <t>1</t>
    </r>
    <r>
      <rPr>
        <sz val="10"/>
        <rFont val="Arial"/>
        <family val="2"/>
      </rPr>
      <t xml:space="preserve"> Reflects Jan-Dec 2021 authorized funding per D. 21-06-015 issued June 3, 2021.   </t>
    </r>
  </si>
  <si>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</si>
  <si>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</si>
  <si>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</si>
  <si>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r>
      <t>Recertification</t>
    </r>
    <r>
      <rPr>
        <b/>
        <vertAlign val="superscript"/>
        <sz val="9"/>
        <rFont val="Arial"/>
        <family val="2"/>
      </rPr>
      <t>4</t>
    </r>
  </si>
  <si>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</si>
  <si>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</si>
  <si>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</si>
  <si>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</si>
  <si>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</si>
  <si>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</si>
  <si>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</si>
  <si>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</si>
  <si>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</si>
  <si>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</si>
  <si>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</si>
  <si>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</si>
  <si>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</si>
  <si>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</si>
  <si>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</si>
  <si>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</si>
  <si>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</si>
  <si>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</si>
  <si>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</si>
  <si>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</si>
  <si>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</si>
  <si>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</si>
  <si>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</si>
  <si>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</si>
  <si>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</si>
  <si>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</si>
  <si>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</si>
  <si>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</si>
  <si>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t>January</t>
  </si>
  <si>
    <t>February</t>
  </si>
  <si>
    <t>March</t>
  </si>
  <si>
    <t>April</t>
  </si>
  <si>
    <t>May</t>
  </si>
  <si>
    <t>June</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</si>
  <si>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</si>
  <si>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</si>
  <si>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</si>
  <si>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rPr>
        <vertAlign val="superscript"/>
        <sz val="10"/>
        <rFont val="Arial"/>
        <family val="2"/>
      </rPr>
      <t>4</t>
    </r>
    <r>
      <rPr>
        <sz val="10"/>
        <rFont val="Arial"/>
        <family val="2"/>
      </rPr>
      <t xml:space="preserve"> July values reflect increase due to termination of COVID-19 Emergency Customer Protections and resumption of recertification process.</t>
    </r>
  </si>
  <si>
    <t>CARE Table 3A - Post-Enrollment Verification Results (Model)</t>
  </si>
  <si>
    <t>Total CARE Households Enrolled</t>
  </si>
  <si>
    <r>
      <t>Households Requested to Verify</t>
    </r>
    <r>
      <rPr>
        <b/>
        <vertAlign val="superscript"/>
        <sz val="10"/>
        <rFont val="Arial"/>
        <family val="2"/>
      </rPr>
      <t>1,4</t>
    </r>
  </si>
  <si>
    <t>% of CARE Enrolled Requested to Verify Total</t>
  </si>
  <si>
    <t>CARE  Households De-enrolled (Due to no response)</t>
  </si>
  <si>
    <r>
      <t>CARE Households De-enrolled (Verified as Ineligible)</t>
    </r>
    <r>
      <rPr>
        <b/>
        <vertAlign val="superscript"/>
        <sz val="10"/>
        <rFont val="Arial"/>
        <family val="2"/>
      </rPr>
      <t>4</t>
    </r>
    <r>
      <rPr>
        <b/>
        <sz val="10"/>
        <rFont val="Arial"/>
        <family val="2"/>
      </rPr>
      <t xml:space="preserve"> </t>
    </r>
  </si>
  <si>
    <r>
      <t>Total Households De-enrolled</t>
    </r>
    <r>
      <rPr>
        <b/>
        <vertAlign val="superscript"/>
        <sz val="10"/>
        <rFont val="Arial"/>
        <family val="2"/>
      </rPr>
      <t>2,4</t>
    </r>
  </si>
  <si>
    <r>
      <t>% De-enrolled through Post Enrollment Verification</t>
    </r>
    <r>
      <rPr>
        <b/>
        <vertAlign val="superscript"/>
        <sz val="10"/>
        <rFont val="Arial"/>
        <family val="2"/>
      </rPr>
      <t>3,4</t>
    </r>
  </si>
  <si>
    <t>% of Total CARE Households De-enrolled</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</si>
  <si>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</si>
  <si>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</si>
  <si>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</si>
  <si>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r>
      <rPr>
        <vertAlign val="superscript"/>
        <sz val="10"/>
        <rFont val="Arial"/>
        <family val="2"/>
      </rPr>
      <t>4</t>
    </r>
    <r>
      <rPr>
        <sz val="10"/>
        <rFont val="Arial"/>
        <family val="2"/>
      </rPr>
      <t xml:space="preserve"> July values reflect increase due to termination of COVID-19 Emergency Customer Protections and resumption of verification process.</t>
    </r>
  </si>
  <si>
    <t>CARE Table 3B Post-Enrollment Verification Results (High Usage)</t>
  </si>
  <si>
    <t>Not Applicable to SoCalGas</t>
  </si>
  <si>
    <r>
      <t>Households Requested to Verify</t>
    </r>
    <r>
      <rPr>
        <b/>
        <vertAlign val="superscript"/>
        <sz val="10"/>
        <rFont val="Arial"/>
        <family val="2"/>
      </rPr>
      <t>1</t>
    </r>
  </si>
  <si>
    <t>CARE Households De-enrolled (Verified as Ineligible)</t>
  </si>
  <si>
    <r>
      <t>Total Households De-enrolled</t>
    </r>
    <r>
      <rPr>
        <b/>
        <vertAlign val="superscript"/>
        <sz val="8"/>
        <rFont val="Arial"/>
        <family val="2"/>
      </rPr>
      <t>2</t>
    </r>
  </si>
  <si>
    <r>
      <t>% De-enrolled through HUV Post Enrollment Verification</t>
    </r>
    <r>
      <rPr>
        <b/>
        <vertAlign val="superscript"/>
        <sz val="10"/>
        <rFont val="Arial"/>
        <family val="2"/>
      </rPr>
      <t>3</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</si>
  <si>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</si>
  <si>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</si>
  <si>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</si>
  <si>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</si>
  <si>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</si>
  <si>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</si>
  <si>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</si>
  <si>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</si>
  <si>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</si>
  <si>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</si>
  <si>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</si>
  <si>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</si>
  <si>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</si>
  <si>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</si>
  <si>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</si>
  <si>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</si>
  <si>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</si>
  <si>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</si>
  <si>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</si>
  <si>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</si>
  <si>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</si>
  <si>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</si>
  <si>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</si>
  <si>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n/a</t>
  </si>
  <si>
    <t>CARE Table 6 - Recertification Results</t>
  </si>
  <si>
    <t>Total CARE Households</t>
  </si>
  <si>
    <r>
      <t>Households Requested to Recertify</t>
    </r>
    <r>
      <rPr>
        <b/>
        <vertAlign val="superscript"/>
        <sz val="10"/>
        <rFont val="Arial"/>
        <family val="2"/>
      </rPr>
      <t>1,5</t>
    </r>
  </si>
  <si>
    <t>% of Households Total (C/B)</t>
  </si>
  <si>
    <r>
      <t>Households Recertified</t>
    </r>
    <r>
      <rPr>
        <b/>
        <vertAlign val="superscript"/>
        <sz val="10"/>
        <rFont val="Arial"/>
        <family val="2"/>
      </rPr>
      <t>2,5</t>
    </r>
  </si>
  <si>
    <r>
      <t>Households De-enrolled</t>
    </r>
    <r>
      <rPr>
        <b/>
        <vertAlign val="superscript"/>
        <sz val="10"/>
        <rFont val="Arial"/>
        <family val="2"/>
      </rPr>
      <t>3,5</t>
    </r>
  </si>
  <si>
    <r>
      <t>Recertification Rate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</si>
  <si>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</si>
  <si>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</si>
  <si>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</si>
  <si>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</si>
  <si>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</si>
  <si>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vertAlign val="superscript"/>
        <sz val="10"/>
        <rFont val="Arial"/>
        <family val="2"/>
      </rPr>
      <t>5</t>
    </r>
    <r>
      <rPr>
        <sz val="10"/>
        <rFont val="Arial"/>
        <family val="2"/>
      </rPr>
      <t xml:space="preserve"> July values reflect increase due to termination of COVID-19 Emergency Customer Protections and resumption of recertification process.</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</si>
  <si>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</si>
  <si>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</si>
  <si>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</si>
  <si>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</si>
  <si>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</si>
  <si>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</si>
  <si>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</si>
  <si>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</si>
  <si>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</si>
  <si>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</si>
  <si>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</si>
  <si>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</si>
  <si>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</si>
  <si>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</si>
  <si>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Sigma Beta Xi Youth and Community Services</t>
  </si>
  <si>
    <t>PACE – Pacific Asian Consortium in Employment</t>
  </si>
  <si>
    <t>Community Pantry of Hemet</t>
  </si>
  <si>
    <t>Community Action Partnership of San Bernardino</t>
  </si>
  <si>
    <t>LA Works</t>
  </si>
  <si>
    <t>Children’s Hospital of Orange County</t>
  </si>
  <si>
    <t>LACDA</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</si>
  <si>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</si>
  <si>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</si>
  <si>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</si>
  <si>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</si>
  <si>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</si>
  <si>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</si>
  <si>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</si>
  <si>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</si>
  <si>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</si>
  <si>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</si>
  <si>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</si>
  <si>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</si>
  <si>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</si>
  <si>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</si>
  <si>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</si>
  <si>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</si>
  <si>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</si>
  <si>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</si>
  <si>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</si>
  <si>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contracts are listed regardless of whether they have signed up customers or submitted invoices this year.</t>
    </r>
  </si>
  <si>
    <r>
      <rPr>
        <b/>
        <sz val="10"/>
        <rFont val="Arial"/>
        <family val="2"/>
      </rPr>
      <t>Note:</t>
    </r>
    <r>
      <rPr>
        <sz val="10"/>
        <rFont val="Arial"/>
        <family val="2"/>
      </rPr>
      <t xml:space="preserve"> agencies marked with and asterisk (*) are also CHANGES CBOs. At the 9/27/19 CHANGES Quarterly Meeting, the IOUs were informed that these organizations' CARE capitation contracts will be terminated. They will, however, remian CHANGES CBOs.</t>
    </r>
  </si>
  <si>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</si>
  <si>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</si>
  <si>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</si>
  <si>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</si>
  <si>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</si>
  <si>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</si>
  <si>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</si>
  <si>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</si>
  <si>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</si>
  <si>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</si>
  <si>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Expenses Since Jan 1, 2021</t>
  </si>
  <si>
    <t>% of 2021 Budget Expensed</t>
  </si>
  <si>
    <t xml:space="preserve">Total </t>
  </si>
  <si>
    <t>CHANGES</t>
  </si>
  <si>
    <t>PCT</t>
  </si>
  <si>
    <r>
      <rPr>
        <vertAlign val="superscript"/>
        <sz val="9"/>
        <rFont val="Arial"/>
        <family val="2"/>
      </rPr>
      <t>1</t>
    </r>
    <r>
      <rPr>
        <sz val="9"/>
        <rFont val="Arial"/>
        <family val="2"/>
      </rPr>
      <t xml:space="preserve"> Reflects Jan-Dec 2021 authorized funding per D. 21-06-015 issued June 3,2021.   </t>
    </r>
  </si>
  <si>
    <r>
      <rPr>
        <b/>
        <sz val="9"/>
        <color theme="1"/>
        <rFont val="Arial"/>
        <family val="2"/>
      </rPr>
      <t>Note</t>
    </r>
    <r>
      <rPr>
        <sz val="9"/>
        <color theme="1"/>
        <rFont val="Arial"/>
        <family val="2"/>
      </rPr>
      <t>: Any required corrections/adjustments are reported herein and supersede results reported in prior months, and may reflect YTD adjustments.</t>
    </r>
  </si>
  <si>
    <t>CARE Table 10</t>
  </si>
  <si>
    <r>
      <t>CHANGES: Monthly summary of ratepayers provided education, needs assistance and dispute resolution services</t>
    </r>
    <r>
      <rPr>
        <b/>
        <vertAlign val="superscript"/>
        <sz val="14"/>
        <color theme="1"/>
        <rFont val="Arial"/>
        <family val="2"/>
      </rPr>
      <t>1</t>
    </r>
  </si>
  <si>
    <t>Reporting Period: October 2021</t>
  </si>
  <si>
    <t>No. of attendees at Consumer Education sessions</t>
  </si>
  <si>
    <t>SCG -- Disputes Resolved</t>
  </si>
  <si>
    <t>CARE/FERA</t>
  </si>
  <si>
    <t>TOTAL</t>
  </si>
  <si>
    <t>Note: The total number of services may exceed the total number of cases because some casese will include more than one service provided.</t>
  </si>
  <si>
    <t>SCG -- Disputes Resolved by Language</t>
  </si>
  <si>
    <t>Armenian</t>
  </si>
  <si>
    <t>SCG – Needs Assistance</t>
  </si>
  <si>
    <t>Arrearage Management Plan (AMP) Enrollment</t>
  </si>
  <si>
    <t>Arrearage Management Plan (AMP) Follow-Up</t>
  </si>
  <si>
    <t>Billing Language Changed</t>
  </si>
  <si>
    <t>Energy Efficiency Tool</t>
  </si>
  <si>
    <t>Gas Assistance Fund</t>
  </si>
  <si>
    <t>HEAP</t>
  </si>
  <si>
    <t>Payment Extension</t>
  </si>
  <si>
    <t>Payment Plan</t>
  </si>
  <si>
    <t>Set Up New Account</t>
  </si>
  <si>
    <t>SCG – Needs Assistance by Language</t>
  </si>
  <si>
    <t>Cantonese</t>
  </si>
  <si>
    <t>Spanish</t>
  </si>
  <si>
    <r>
      <rPr>
        <vertAlign val="superscript"/>
        <sz val="11"/>
        <color theme="1"/>
        <rFont val="Times New Roman"/>
        <family val="1"/>
      </rPr>
      <t>1</t>
    </r>
    <r>
      <rPr>
        <sz val="11"/>
        <color theme="1"/>
        <rFont val="Times New Roman"/>
        <family val="1"/>
      </rPr>
      <t xml:space="preserve"> Information provided by CHANGES contractor. Data lags behind by one month.</t>
    </r>
  </si>
  <si>
    <t>Note: Any required corrections/adjustments are reported herein and supersede results reported in prior months, and may reflect YTD adjustments.</t>
  </si>
  <si>
    <r>
      <t xml:space="preserve">CARE Table 11 -  CHANGES Group Customer Assistance Sessions </t>
    </r>
    <r>
      <rPr>
        <b/>
        <vertAlign val="superscript"/>
        <sz val="12"/>
        <color theme="1"/>
        <rFont val="Arial"/>
        <family val="2"/>
      </rPr>
      <t>1</t>
    </r>
    <r>
      <rPr>
        <b/>
        <sz val="12"/>
        <color indexed="8"/>
        <rFont val="Arial"/>
        <family val="2"/>
      </rPr>
      <t xml:space="preserve">
</t>
    </r>
  </si>
  <si>
    <r>
      <t>June 1, 2021 - August 31, 2021</t>
    </r>
    <r>
      <rPr>
        <b/>
        <vertAlign val="superscript"/>
        <sz val="18"/>
        <rFont val="Arial"/>
        <family val="2"/>
      </rPr>
      <t>3</t>
    </r>
  </si>
  <si>
    <t>Date</t>
  </si>
  <si>
    <t>Session
Language</t>
  </si>
  <si>
    <t>Consumer Education Topic</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</si>
  <si>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</si>
  <si>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</si>
  <si>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</si>
  <si>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</si>
  <si>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</si>
  <si>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</si>
  <si>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</si>
  <si>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Japanese</t>
  </si>
  <si>
    <t>Korean</t>
  </si>
  <si>
    <t>Vietnamese</t>
  </si>
  <si>
    <t>English</t>
  </si>
  <si>
    <t>CARE/FERA and Other Assistance Programs</t>
  </si>
  <si>
    <t>Electric and Natural Gas Safety</t>
  </si>
  <si>
    <t>Energy Conservation</t>
  </si>
  <si>
    <t>High Energy Use</t>
  </si>
  <si>
    <t>Level Pay Plan</t>
  </si>
  <si>
    <t>Understanding Your Bill</t>
  </si>
  <si>
    <t>Mandarin</t>
  </si>
  <si>
    <t>Tagalog</t>
  </si>
  <si>
    <r>
      <t>Quarterly Total</t>
    </r>
    <r>
      <rPr>
        <b/>
        <vertAlign val="superscript"/>
        <sz val="10"/>
        <color theme="1"/>
        <rFont val="Arial"/>
        <family val="2"/>
      </rPr>
      <t xml:space="preserve"> </t>
    </r>
  </si>
  <si>
    <r>
      <rPr>
        <vertAlign val="superscript"/>
        <sz val="10"/>
        <color theme="1"/>
        <rFont val="Arial"/>
        <family val="2"/>
      </rPr>
      <t>1</t>
    </r>
    <r>
      <rPr>
        <sz val="10"/>
        <color theme="1"/>
        <rFont val="Arial"/>
        <family val="2"/>
      </rPr>
      <t xml:space="preserve"> This table was was provided by CHANGES contractor, Self Help for the Elderly, via CSID for SoCalGas and Southern California Edison combined. </t>
    </r>
  </si>
  <si>
    <r>
      <rPr>
        <vertAlign val="superscript"/>
        <sz val="10"/>
        <color theme="1"/>
        <rFont val="Arial"/>
        <family val="2"/>
      </rPr>
      <t>2</t>
    </r>
    <r>
      <rPr>
        <sz val="10"/>
        <color theme="1"/>
        <rFont val="Arial"/>
        <family val="2"/>
      </rPr>
      <t xml:space="preserve"> Contractor states all sessions at least 30 minutes.</t>
    </r>
  </si>
  <si>
    <r>
      <rPr>
        <vertAlign val="superscript"/>
        <sz val="10"/>
        <color theme="1"/>
        <rFont val="Arial"/>
        <family val="2"/>
      </rPr>
      <t>3</t>
    </r>
    <r>
      <rPr>
        <sz val="10"/>
        <color theme="1"/>
        <rFont val="Arial"/>
        <family val="2"/>
      </rPr>
      <t xml:space="preserve"> Beginning July 2020, totals will be reported on a quarterly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</si>
</sst>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79" formatCode="&quot;$&quot;#,##0.00"/>
    <numFmt numFmtId="180" formatCode="#,##0.000000"/>
  </numFmts>
  <fonts count="1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sz val="12"/>
      <color theme="1"/>
      <name val="Times New Roman"/>
      <family val="1"/>
    </font>
    <fon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
      <sz val="12"/>
      <color theme="1"/>
      <name val="Cambria"/>
      <family val="2"/>
    </font>
    <font>
      <b/>
      <vertAlign val="superscript"/>
      <sz val="14"/>
      <color theme="1"/>
      <name val="Arial"/>
      <family val="2"/>
    </font>
    <font>
      <sz val="10"/>
      <name val="Arial"/>
      <family val="2"/>
    </font>
    <font>
      <b/>
      <sz val="12"/>
      <color rgb="FF000000"/>
      <name val="Times New Roman"/>
      <family val="1"/>
    </font>
    <font>
      <b/>
      <vertAlign val="superscript"/>
      <sz val="18"/>
      <name val="Arial"/>
      <family val="2"/>
    </font>
    <font>
      <sz val="12"/>
      <color theme="1"/>
      <name val="Calibri"/>
      <family val="2"/>
      <scheme val="minor"/>
    </font>
    <font>
      <sz val="10"/>
      <color theme="1"/>
      <name val="Calibri"/>
      <family val="2"/>
      <scheme val="minor"/>
    </font>
    <font>
      <b/>
      <sz val="12"/>
      <color rgb="FFFF0000"/>
      <name val="Arial"/>
      <family val="2"/>
    </font>
    <font>
      <b/>
      <sz val="12"/>
      <name val="Calibri"/>
      <family val="2"/>
      <scheme val="minor"/>
    </font>
    <font>
      <b/>
      <sz val="11"/>
      <name val="Calibri"/>
      <family val="2"/>
      <scheme val="minor"/>
    </font>
    <font>
      <sz val="12"/>
      <name val="Calibri"/>
      <family val="2"/>
      <scheme val="minor"/>
    </font>
    <font>
      <b/>
      <sz val="10"/>
      <name val="Calibri"/>
      <family val="2"/>
      <scheme val="minor"/>
    </font>
    <font>
      <vertAlign val="superscript"/>
      <sz val="9"/>
      <name val="Arial"/>
      <family val="2"/>
    </font>
    <font>
      <sz val="9"/>
      <color theme="1"/>
      <name val="Arial"/>
      <family val="2"/>
    </font>
    <font>
      <b/>
      <sz val="9"/>
      <color theme="1"/>
      <name val="Arial"/>
      <family val="2"/>
    </font>
    <font>
      <sz val="10"/>
      <name val="Arial Narrow"/>
      <family val="2"/>
    </font>
    <font>
      <sz val="11"/>
      <color theme="1"/>
      <name val="Times New Roman"/>
      <family val="1"/>
    </font>
    <font>
      <vertAlign val="superscript"/>
      <sz val="11"/>
      <color theme="1"/>
      <name val="Times New Roman"/>
      <family val="1"/>
    </font>
    <font>
      <sz val="11"/>
      <name val="Times New Roman"/>
      <family val="1"/>
    </font>
  </fonts>
  <fills count="1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s>
  <borders count="11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indexed="64"/>
      </left>
      <right/>
      <top style="medium">
        <color indexed="64"/>
      </top>
      <bottom style="medium">
        <color indexed="64"/>
      </bottom>
      <diagonal/>
    </border>
  </borders>
  <cellStyleXfs count="47523">
    <xf numFmtId="0" fontId="0" fillId="0" borderId="0"/>
    <xf numFmtId="170" fontId="25" fillId="2" borderId="0" applyNumberFormat="0" applyBorder="0" applyAlignment="0" applyProtection="0"/>
    <xf numFmtId="170" fontId="25" fillId="3" borderId="0" applyNumberFormat="0" applyBorder="0" applyAlignment="0" applyProtection="0"/>
    <xf numFmtId="170" fontId="25" fillId="4" borderId="0" applyNumberFormat="0" applyBorder="0" applyAlignment="0" applyProtection="0"/>
    <xf numFmtId="170" fontId="25" fillId="5" borderId="0" applyNumberFormat="0" applyBorder="0" applyAlignment="0" applyProtection="0"/>
    <xf numFmtId="170" fontId="25" fillId="6" borderId="0" applyNumberFormat="0" applyBorder="0" applyAlignment="0" applyProtection="0"/>
    <xf numFmtId="170" fontId="25" fillId="7"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11" borderId="0" applyNumberFormat="0" applyBorder="0" applyAlignment="0" applyProtection="0"/>
    <xf numFmtId="170" fontId="26" fillId="12" borderId="0" applyNumberFormat="0" applyBorder="0" applyAlignment="0" applyProtection="0"/>
    <xf numFmtId="170" fontId="26" fillId="9" borderId="0" applyNumberFormat="0" applyBorder="0" applyAlignment="0" applyProtection="0"/>
    <xf numFmtId="170" fontId="26" fillId="10"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5" borderId="0" applyNumberFormat="0" applyBorder="0" applyAlignment="0" applyProtection="0"/>
    <xf numFmtId="170" fontId="26" fillId="16" borderId="0" applyNumberFormat="0" applyBorder="0" applyAlignment="0" applyProtection="0"/>
    <xf numFmtId="170" fontId="26" fillId="17" borderId="0" applyNumberFormat="0" applyBorder="0" applyAlignment="0" applyProtection="0"/>
    <xf numFmtId="170" fontId="26" fillId="18"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9" borderId="0" applyNumberFormat="0" applyBorder="0" applyAlignment="0" applyProtection="0"/>
    <xf numFmtId="166" fontId="45" fillId="20" borderId="1">
      <alignment horizontal="center" vertical="center"/>
    </xf>
    <xf numFmtId="166" fontId="45" fillId="20" borderId="1">
      <alignment horizontal="center" vertical="center"/>
    </xf>
    <xf numFmtId="166" fontId="45" fillId="20" borderId="1">
      <alignment horizontal="center" vertical="center"/>
    </xf>
    <xf numFmtId="166" fontId="45" fillId="20" borderId="1">
      <alignment horizontal="center" vertical="center"/>
    </xf>
    <xf numFmtId="170" fontId="27" fillId="3" borderId="0" applyNumberFormat="0" applyBorder="0" applyAlignment="0" applyProtection="0"/>
    <xf numFmtId="170" fontId="28" fillId="21" borderId="2" applyNumberFormat="0" applyAlignment="0" applyProtection="0"/>
    <xf numFmtId="170" fontId="29" fillId="22" borderId="3"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70" fontId="30" fillId="0" borderId="0" applyNumberForma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70" fontId="31" fillId="4" borderId="0" applyNumberFormat="0" applyBorder="0" applyAlignment="0" applyProtection="0"/>
    <xf numFmtId="38" fontId="46" fillId="23" borderId="0" applyNumberFormat="0" applyBorder="0" applyAlignment="0" applyProtection="0"/>
    <xf numFmtId="38" fontId="46" fillId="23" borderId="0" applyNumberFormat="0" applyBorder="0" applyAlignment="0" applyProtection="0"/>
    <xf numFmtId="170" fontId="47" fillId="0" borderId="0" applyNumberFormat="0" applyFill="0" applyBorder="0" applyAlignment="0" applyProtection="0"/>
    <xf numFmtId="170" fontId="43" fillId="0" borderId="4" applyNumberFormat="0" applyAlignment="0" applyProtection="0">
      <alignment horizontal="left" vertical="center"/>
    </xf>
    <xf numFmtId="170" fontId="43" fillId="0" borderId="5">
      <alignment horizontal="left" vertical="center"/>
    </xf>
    <xf numFmtId="170" fontId="48" fillId="0" borderId="0" applyNumberFormat="0" applyFont="0" applyFill="0" applyBorder="0" applyProtection="0"/>
    <xf numFmtId="170" fontId="48" fillId="0" borderId="0" applyNumberFormat="0" applyFont="0" applyFill="0" applyBorder="0" applyProtection="0"/>
    <xf numFmtId="170" fontId="48"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32" fillId="0" borderId="7" applyNumberFormat="0" applyFill="0" applyAlignment="0" applyProtection="0"/>
    <xf numFmtId="170" fontId="32"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170" fontId="49" fillId="0" borderId="8" applyNumberFormat="0" applyFill="0" applyAlignment="0" applyProtection="0"/>
    <xf numFmtId="0" fontId="78" fillId="0" borderId="0" applyNumberFormat="0" applyFill="0" applyBorder="0" applyAlignment="0" applyProtection="0">
      <alignment vertical="top"/>
      <protection locked="0"/>
    </xf>
    <xf numFmtId="10" fontId="46" fillId="24" borderId="9" applyNumberFormat="0" applyBorder="0" applyAlignment="0" applyProtection="0"/>
    <xf numFmtId="10" fontId="46" fillId="24" borderId="9" applyNumberFormat="0" applyBorder="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4" fillId="0" borderId="10" applyNumberFormat="0" applyFill="0" applyAlignment="0" applyProtection="0"/>
    <xf numFmtId="170" fontId="35" fillId="25" borderId="0" applyNumberFormat="0" applyBorder="0" applyAlignment="0" applyProtection="0"/>
    <xf numFmtId="37" fontId="50" fillId="0" borderId="0"/>
    <xf numFmtId="37" fontId="50" fillId="0" borderId="0"/>
    <xf numFmtId="37" fontId="50" fillId="0" borderId="0"/>
    <xf numFmtId="37" fontId="50" fillId="0" borderId="0"/>
    <xf numFmtId="169" fontId="51" fillId="0" borderId="0"/>
    <xf numFmtId="169" fontId="51" fillId="0" borderId="0"/>
    <xf numFmtId="169" fontId="51" fillId="0" borderId="0"/>
    <xf numFmtId="169" fontId="5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170" fontId="65" fillId="0" borderId="0"/>
    <xf numFmtId="170" fontId="6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170" fontId="76" fillId="0" borderId="0"/>
    <xf numFmtId="17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170" fontId="76" fillId="0" borderId="0"/>
    <xf numFmtId="0" fontId="80" fillId="0" borderId="0"/>
    <xf numFmtId="0" fontId="80" fillId="0" borderId="0"/>
    <xf numFmtId="0" fontId="80" fillId="0" borderId="0"/>
    <xf numFmtId="0" fontId="80" fillId="0" borderId="0"/>
    <xf numFmtId="0" fontId="80" fillId="0" borderId="0"/>
    <xf numFmtId="0" fontId="80" fillId="0" borderId="0"/>
    <xf numFmtId="170" fontId="76" fillId="0" borderId="0"/>
    <xf numFmtId="170" fontId="39" fillId="0" borderId="0"/>
    <xf numFmtId="170" fontId="39" fillId="0" borderId="0"/>
    <xf numFmtId="170" fontId="39" fillId="0" borderId="0"/>
    <xf numFmtId="0" fontId="39" fillId="0" borderId="0"/>
    <xf numFmtId="170" fontId="39" fillId="26" borderId="11" applyNumberFormat="0" applyFont="0" applyAlignment="0" applyProtection="0"/>
    <xf numFmtId="170" fontId="36" fillId="21" borderId="1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 fontId="41" fillId="27" borderId="12" applyNumberFormat="0" applyProtection="0">
      <alignment vertical="center"/>
    </xf>
    <xf numFmtId="4" fontId="41" fillId="27" borderId="12" applyNumberFormat="0" applyProtection="0">
      <alignment vertical="center"/>
    </xf>
    <xf numFmtId="4" fontId="77" fillId="28" borderId="9" applyNumberFormat="0" applyProtection="0">
      <alignment horizontal="right" vertical="center" wrapText="1"/>
    </xf>
    <xf numFmtId="4" fontId="41" fillId="27" borderId="12" applyNumberFormat="0" applyProtection="0">
      <alignment vertical="center"/>
    </xf>
    <xf numFmtId="4" fontId="77" fillId="28" borderId="9" applyNumberFormat="0" applyProtection="0">
      <alignment horizontal="right" vertical="center" wrapText="1"/>
    </xf>
    <xf numFmtId="4" fontId="58" fillId="27" borderId="13" applyNumberFormat="0" applyProtection="0">
      <alignment vertical="center"/>
    </xf>
    <xf numFmtId="4" fontId="59" fillId="29" borderId="6">
      <alignment vertical="center"/>
    </xf>
    <xf numFmtId="4" fontId="60" fillId="29" borderId="6">
      <alignment vertical="center"/>
    </xf>
    <xf numFmtId="4" fontId="59" fillId="30" borderId="6">
      <alignment vertical="center"/>
    </xf>
    <xf numFmtId="4" fontId="60" fillId="30" borderId="6">
      <alignment vertical="center"/>
    </xf>
    <xf numFmtId="4" fontId="41" fillId="27" borderId="12"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170" fontId="40" fillId="27" borderId="13" applyNumberFormat="0" applyProtection="0">
      <alignment horizontal="left" vertical="top" indent="1"/>
    </xf>
    <xf numFmtId="4" fontId="61" fillId="31" borderId="9" applyNumberFormat="0" applyProtection="0">
      <alignment horizontal="left" vertical="center"/>
    </xf>
    <xf numFmtId="4" fontId="55" fillId="32" borderId="9" applyNumberFormat="0">
      <alignment horizontal="right" vertical="center"/>
    </xf>
    <xf numFmtId="4" fontId="41" fillId="3" borderId="13" applyNumberFormat="0" applyProtection="0">
      <alignment horizontal="right" vertical="center"/>
    </xf>
    <xf numFmtId="4" fontId="41" fillId="3" borderId="13" applyNumberFormat="0" applyProtection="0">
      <alignment horizontal="right" vertical="center"/>
    </xf>
    <xf numFmtId="4" fontId="41" fillId="9" borderId="13" applyNumberFormat="0" applyProtection="0">
      <alignment horizontal="right" vertical="center"/>
    </xf>
    <xf numFmtId="4" fontId="41" fillId="9" borderId="13" applyNumberFormat="0" applyProtection="0">
      <alignment horizontal="right" vertical="center"/>
    </xf>
    <xf numFmtId="4" fontId="41" fillId="17" borderId="13" applyNumberFormat="0" applyProtection="0">
      <alignment horizontal="right" vertical="center"/>
    </xf>
    <xf numFmtId="4" fontId="41" fillId="17" borderId="13" applyNumberFormat="0" applyProtection="0">
      <alignment horizontal="right" vertical="center"/>
    </xf>
    <xf numFmtId="4" fontId="41" fillId="11" borderId="13" applyNumberFormat="0" applyProtection="0">
      <alignment horizontal="right" vertical="center"/>
    </xf>
    <xf numFmtId="4" fontId="41" fillId="11" borderId="13" applyNumberFormat="0" applyProtection="0">
      <alignment horizontal="right" vertical="center"/>
    </xf>
    <xf numFmtId="4" fontId="41" fillId="15" borderId="13" applyNumberFormat="0" applyProtection="0">
      <alignment horizontal="right" vertical="center"/>
    </xf>
    <xf numFmtId="4" fontId="41" fillId="15" borderId="13" applyNumberFormat="0" applyProtection="0">
      <alignment horizontal="right" vertical="center"/>
    </xf>
    <xf numFmtId="4" fontId="41" fillId="19" borderId="13" applyNumberFormat="0" applyProtection="0">
      <alignment horizontal="right" vertical="center"/>
    </xf>
    <xf numFmtId="4" fontId="41" fillId="19" borderId="13" applyNumberFormat="0" applyProtection="0">
      <alignment horizontal="right" vertical="center"/>
    </xf>
    <xf numFmtId="4" fontId="41" fillId="18" borderId="13" applyNumberFormat="0" applyProtection="0">
      <alignment horizontal="right" vertical="center"/>
    </xf>
    <xf numFmtId="4" fontId="41" fillId="18" borderId="13" applyNumberFormat="0" applyProtection="0">
      <alignment horizontal="right" vertical="center"/>
    </xf>
    <xf numFmtId="4" fontId="41" fillId="33" borderId="13" applyNumberFormat="0" applyProtection="0">
      <alignment horizontal="right" vertical="center"/>
    </xf>
    <xf numFmtId="4" fontId="41" fillId="33" borderId="13" applyNumberFormat="0" applyProtection="0">
      <alignment horizontal="right" vertical="center"/>
    </xf>
    <xf numFmtId="4" fontId="41" fillId="10" borderId="13" applyNumberFormat="0" applyProtection="0">
      <alignment horizontal="right" vertical="center"/>
    </xf>
    <xf numFmtId="4" fontId="41" fillId="10" borderId="13" applyNumberFormat="0" applyProtection="0">
      <alignment horizontal="right" vertical="center"/>
    </xf>
    <xf numFmtId="4" fontId="40"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3" fillId="21" borderId="13" applyNumberFormat="0" applyProtection="0">
      <alignment horizontal="center" vertical="center"/>
    </xf>
    <xf numFmtId="4" fontId="64" fillId="35" borderId="14">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4" fontId="41" fillId="24" borderId="13" applyNumberFormat="0" applyProtection="0">
      <alignment vertical="center"/>
    </xf>
    <xf numFmtId="4" fontId="41" fillId="24" borderId="13" applyNumberFormat="0" applyProtection="0">
      <alignment vertical="center"/>
    </xf>
    <xf numFmtId="4" fontId="66" fillId="24" borderId="13" applyNumberFormat="0" applyProtection="0">
      <alignment vertical="center"/>
    </xf>
    <xf numFmtId="4" fontId="67" fillId="29" borderId="14">
      <alignment vertical="center"/>
    </xf>
    <xf numFmtId="4" fontId="68" fillId="29" borderId="14">
      <alignment vertical="center"/>
    </xf>
    <xf numFmtId="4" fontId="67" fillId="30" borderId="14">
      <alignment vertical="center"/>
    </xf>
    <xf numFmtId="4" fontId="68" fillId="30" borderId="14">
      <alignment vertical="center"/>
    </xf>
    <xf numFmtId="4" fontId="56" fillId="0" borderId="0" applyNumberFormat="0" applyProtection="0">
      <alignment horizontal="left" vertical="center" indent="1"/>
    </xf>
    <xf numFmtId="170" fontId="41" fillId="24" borderId="13" applyNumberFormat="0" applyProtection="0">
      <alignment horizontal="left" vertical="top" indent="1"/>
    </xf>
    <xf numFmtId="170" fontId="41" fillId="24" borderId="13" applyNumberFormat="0" applyProtection="0">
      <alignment horizontal="left" vertical="top" indent="1"/>
    </xf>
    <xf numFmtId="170" fontId="55" fillId="32" borderId="9" applyNumberFormat="0">
      <alignment horizontal="left" vertical="center"/>
    </xf>
    <xf numFmtId="4" fontId="46" fillId="0" borderId="9" applyNumberFormat="0" applyProtection="0">
      <alignment horizontal="left" vertical="center" indent="1"/>
    </xf>
    <xf numFmtId="4" fontId="41" fillId="39" borderId="12" applyNumberFormat="0" applyProtection="0">
      <alignment horizontal="right" vertical="center"/>
    </xf>
    <xf numFmtId="4" fontId="41" fillId="39" borderId="12" applyNumberFormat="0" applyProtection="0">
      <alignment horizontal="right" vertical="center"/>
    </xf>
    <xf numFmtId="4" fontId="76" fillId="0" borderId="9" applyNumberFormat="0" applyProtection="0">
      <alignment horizontal="right" vertical="center" wrapText="1"/>
    </xf>
    <xf numFmtId="4" fontId="41" fillId="39" borderId="12" applyNumberFormat="0" applyProtection="0">
      <alignment horizontal="right" vertical="center"/>
    </xf>
    <xf numFmtId="4" fontId="76" fillId="0" borderId="9" applyNumberFormat="0" applyProtection="0">
      <alignment horizontal="right" vertical="center" wrapText="1"/>
    </xf>
    <xf numFmtId="4" fontId="66" fillId="40" borderId="13" applyNumberFormat="0" applyProtection="0">
      <alignment horizontal="right" vertical="center"/>
    </xf>
    <xf numFmtId="4" fontId="69" fillId="29" borderId="14">
      <alignment vertical="center"/>
    </xf>
    <xf numFmtId="4" fontId="70" fillId="29" borderId="14">
      <alignment vertical="center"/>
    </xf>
    <xf numFmtId="4" fontId="69" fillId="30" borderId="14">
      <alignment vertical="center"/>
    </xf>
    <xf numFmtId="4" fontId="70" fillId="41" borderId="14">
      <alignment vertical="center"/>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59" fillId="29" borderId="15">
      <alignment vertical="center"/>
    </xf>
    <xf numFmtId="4" fontId="60" fillId="29" borderId="15">
      <alignment vertical="center"/>
    </xf>
    <xf numFmtId="4" fontId="59" fillId="30" borderId="14">
      <alignment vertical="center"/>
    </xf>
    <xf numFmtId="4" fontId="60" fillId="30" borderId="14">
      <alignment vertical="center"/>
    </xf>
    <xf numFmtId="4" fontId="73" fillId="24" borderId="15">
      <alignment horizontal="left" vertical="center" indent="1"/>
    </xf>
    <xf numFmtId="4" fontId="54" fillId="0" borderId="0" applyNumberFormat="0" applyProtection="0">
      <alignment vertical="center"/>
    </xf>
    <xf numFmtId="4" fontId="74" fillId="0" borderId="13" applyNumberFormat="0" applyProtection="0">
      <alignment horizontal="right" vertical="center"/>
    </xf>
    <xf numFmtId="4" fontId="44" fillId="0" borderId="13" applyNumberFormat="0" applyProtection="0">
      <alignment horizontal="right" vertical="center"/>
    </xf>
    <xf numFmtId="170" fontId="75" fillId="35" borderId="16">
      <protection locked="0"/>
    </xf>
    <xf numFmtId="170" fontId="75" fillId="44" borderId="0"/>
    <xf numFmtId="170" fontId="57" fillId="0" borderId="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37" fontId="46" fillId="27" borderId="0" applyNumberFormat="0" applyBorder="0" applyAlignment="0" applyProtection="0"/>
    <xf numFmtId="37" fontId="46" fillId="27" borderId="0" applyNumberFormat="0" applyBorder="0" applyAlignment="0" applyProtection="0"/>
    <xf numFmtId="37" fontId="46" fillId="0" borderId="0"/>
    <xf numFmtId="37" fontId="46" fillId="0" borderId="0"/>
    <xf numFmtId="37" fontId="46" fillId="0" borderId="0"/>
    <xf numFmtId="37" fontId="46" fillId="0" borderId="0"/>
    <xf numFmtId="3" fontId="53" fillId="0" borderId="8" applyProtection="0"/>
    <xf numFmtId="170" fontId="38" fillId="0" borderId="0" applyNumberFormat="0" applyFill="0" applyBorder="0" applyAlignment="0" applyProtection="0"/>
    <xf numFmtId="0" fontId="80" fillId="0" borderId="0"/>
    <xf numFmtId="0" fontId="51" fillId="0" borderId="0"/>
    <xf numFmtId="0" fontId="80" fillId="0" borderId="0"/>
    <xf numFmtId="4" fontId="44" fillId="0" borderId="13" applyNumberFormat="0" applyProtection="0">
      <alignment horizontal="right" vertical="center"/>
    </xf>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24" fillId="0" borderId="0"/>
    <xf numFmtId="0" fontId="87"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7"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8" fillId="0" borderId="68" applyNumberFormat="0" applyFill="0" applyAlignment="0" applyProtection="0"/>
    <xf numFmtId="0" fontId="89"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0" borderId="10" applyNumberFormat="0" applyFill="0" applyAlignment="0" applyProtection="0"/>
    <xf numFmtId="0" fontId="35" fillId="25" borderId="0" applyNumberFormat="0" applyBorder="0" applyAlignment="0" applyProtection="0"/>
    <xf numFmtId="0" fontId="87" fillId="26" borderId="11" applyNumberFormat="0" applyFont="0" applyAlignment="0" applyProtection="0"/>
    <xf numFmtId="0" fontId="36" fillId="21" borderId="12" applyNumberFormat="0" applyAlignment="0" applyProtection="0"/>
    <xf numFmtId="9" fontId="87" fillId="0" borderId="0" applyFont="0" applyFill="0" applyBorder="0" applyAlignment="0" applyProtection="0"/>
    <xf numFmtId="0" fontId="37" fillId="0" borderId="0" applyNumberFormat="0" applyFill="0" applyBorder="0" applyAlignment="0" applyProtection="0"/>
    <xf numFmtId="0" fontId="90" fillId="0" borderId="69" applyNumberFormat="0" applyFill="0" applyAlignment="0" applyProtection="0"/>
    <xf numFmtId="0" fontId="38" fillId="0" borderId="0" applyNumberFormat="0" applyFill="0" applyBorder="0" applyAlignment="0" applyProtection="0"/>
    <xf numFmtId="0" fontId="24" fillId="0" borderId="0"/>
    <xf numFmtId="0" fontId="39" fillId="0" borderId="0"/>
    <xf numFmtId="173" fontId="92" fillId="0" borderId="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4" fillId="0" borderId="0"/>
    <xf numFmtId="0" fontId="47" fillId="0" borderId="0" applyNumberFormat="0" applyFill="0" applyBorder="0" applyAlignment="0" applyProtection="0"/>
    <xf numFmtId="0" fontId="43" fillId="0" borderId="4" applyNumberFormat="0" applyAlignment="0" applyProtection="0">
      <alignment horizontal="left" vertical="center"/>
    </xf>
    <xf numFmtId="0" fontId="43" fillId="0" borderId="5">
      <alignment horizontal="left" vertical="center"/>
    </xf>
    <xf numFmtId="0" fontId="48"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9" fillId="0" borderId="8" applyNumberFormat="0" applyFill="0" applyAlignment="0" applyProtection="0"/>
    <xf numFmtId="0" fontId="39" fillId="0" borderId="0"/>
    <xf numFmtId="0" fontId="39" fillId="0" borderId="0"/>
    <xf numFmtId="0" fontId="39" fillId="0" borderId="0"/>
    <xf numFmtId="0" fontId="24" fillId="0" borderId="0"/>
    <xf numFmtId="9" fontId="39" fillId="0" borderId="0" applyFont="0" applyFill="0" applyBorder="0" applyAlignment="0" applyProtection="0"/>
    <xf numFmtId="4" fontId="93" fillId="27" borderId="70" applyNumberFormat="0" applyProtection="0">
      <alignment vertical="center"/>
    </xf>
    <xf numFmtId="4" fontId="94" fillId="27" borderId="70" applyNumberFormat="0" applyProtection="0">
      <alignment vertical="center"/>
    </xf>
    <xf numFmtId="4" fontId="95" fillId="27" borderId="70" applyNumberFormat="0" applyProtection="0">
      <alignment horizontal="left" vertical="center" indent="1"/>
    </xf>
    <xf numFmtId="0" fontId="40" fillId="27" borderId="13" applyNumberFormat="0" applyProtection="0">
      <alignment horizontal="left" vertical="top" indent="1"/>
    </xf>
    <xf numFmtId="4" fontId="96" fillId="34" borderId="70" applyNumberFormat="0" applyProtection="0">
      <alignment horizontal="left" vertical="center" indent="1"/>
    </xf>
    <xf numFmtId="4" fontId="69" fillId="41" borderId="70" applyNumberFormat="0" applyProtection="0">
      <alignment vertical="center"/>
    </xf>
    <xf numFmtId="4" fontId="83" fillId="50" borderId="70" applyNumberFormat="0" applyProtection="0">
      <alignment vertical="center"/>
    </xf>
    <xf numFmtId="4" fontId="69" fillId="29" borderId="70" applyNumberFormat="0" applyProtection="0">
      <alignment vertical="center"/>
    </xf>
    <xf numFmtId="4" fontId="59" fillId="41" borderId="70" applyNumberFormat="0" applyProtection="0">
      <alignment vertical="center"/>
    </xf>
    <xf numFmtId="4" fontId="73" fillId="51" borderId="70" applyNumberFormat="0" applyProtection="0">
      <alignment horizontal="left" vertical="center" indent="1"/>
    </xf>
    <xf numFmtId="4" fontId="73" fillId="38" borderId="70" applyNumberFormat="0" applyProtection="0">
      <alignment horizontal="left" vertical="center" indent="1"/>
    </xf>
    <xf numFmtId="4" fontId="97" fillId="34" borderId="70" applyNumberFormat="0" applyProtection="0">
      <alignment horizontal="left" vertical="center" indent="1"/>
    </xf>
    <xf numFmtId="4" fontId="98" fillId="20" borderId="70" applyNumberFormat="0" applyProtection="0">
      <alignment vertical="center"/>
    </xf>
    <xf numFmtId="4" fontId="64" fillId="35" borderId="70" applyNumberFormat="0" applyProtection="0">
      <alignment horizontal="left" vertical="center" indent="1"/>
    </xf>
    <xf numFmtId="4" fontId="99" fillId="38" borderId="70" applyNumberFormat="0" applyProtection="0">
      <alignment horizontal="left" vertical="center" indent="1"/>
    </xf>
    <xf numFmtId="4" fontId="100" fillId="34" borderId="70"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4" fontId="101" fillId="35" borderId="70" applyNumberFormat="0" applyProtection="0">
      <alignment vertical="center"/>
    </xf>
    <xf numFmtId="4" fontId="102" fillId="35" borderId="70" applyNumberFormat="0" applyProtection="0">
      <alignment vertical="center"/>
    </xf>
    <xf numFmtId="4" fontId="73" fillId="38" borderId="70" applyNumberFormat="0" applyProtection="0">
      <alignment horizontal="left" vertical="center" indent="1"/>
    </xf>
    <xf numFmtId="0" fontId="41" fillId="24" borderId="13" applyNumberFormat="0" applyProtection="0">
      <alignment horizontal="left" vertical="top" indent="1"/>
    </xf>
    <xf numFmtId="0" fontId="41" fillId="24" borderId="13" applyNumberFormat="0" applyProtection="0">
      <alignment horizontal="left" vertical="top" indent="1"/>
    </xf>
    <xf numFmtId="4" fontId="103" fillId="35" borderId="70" applyNumberFormat="0" applyProtection="0">
      <alignment vertical="center"/>
    </xf>
    <xf numFmtId="4" fontId="104" fillId="35" borderId="70" applyNumberFormat="0" applyProtection="0">
      <alignment vertical="center"/>
    </xf>
    <xf numFmtId="4" fontId="73" fillId="38" borderId="70"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4" fontId="71" fillId="35" borderId="70" applyNumberFormat="0" applyProtection="0">
      <alignment vertical="center"/>
    </xf>
    <xf numFmtId="4" fontId="72" fillId="35" borderId="70" applyNumberFormat="0" applyProtection="0">
      <alignment vertical="center"/>
    </xf>
    <xf numFmtId="4" fontId="73" fillId="24" borderId="70" applyNumberFormat="0" applyProtection="0">
      <alignment horizontal="left" vertical="center" indent="1"/>
    </xf>
    <xf numFmtId="4" fontId="105" fillId="20" borderId="70" applyNumberFormat="0" applyProtection="0">
      <alignment horizontal="left" indent="1"/>
    </xf>
    <xf numFmtId="4" fontId="91" fillId="35" borderId="70" applyNumberFormat="0" applyProtection="0">
      <alignment vertical="center"/>
    </xf>
    <xf numFmtId="0" fontId="52" fillId="0" borderId="0" applyNumberFormat="0" applyFon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24" fillId="0" borderId="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0" fontId="39" fillId="0" borderId="0"/>
    <xf numFmtId="0" fontId="39" fillId="0" borderId="0"/>
    <xf numFmtId="0" fontId="39" fillId="0" borderId="0"/>
    <xf numFmtId="0" fontId="39"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39" fillId="0" borderId="0"/>
    <xf numFmtId="0" fontId="25" fillId="7"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13"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2" applyNumberFormat="0" applyAlignment="0" applyProtection="0"/>
    <xf numFmtId="0" fontId="28" fillId="53" borderId="2" applyNumberFormat="0" applyAlignment="0" applyProtection="0"/>
    <xf numFmtId="0" fontId="28" fillId="21" borderId="2" applyNumberFormat="0" applyAlignment="0" applyProtection="0"/>
    <xf numFmtId="0" fontId="28" fillId="53" borderId="2" applyNumberFormat="0" applyAlignment="0" applyProtection="0"/>
    <xf numFmtId="0" fontId="28" fillId="53" borderId="2" applyNumberFormat="0" applyAlignment="0" applyProtection="0"/>
    <xf numFmtId="0" fontId="28" fillId="53" borderId="2" applyNumberFormat="0" applyAlignment="0" applyProtection="0"/>
    <xf numFmtId="43" fontId="39"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0" fontId="108" fillId="0" borderId="71" applyNumberFormat="0" applyFill="0" applyAlignment="0" applyProtection="0"/>
    <xf numFmtId="0" fontId="108" fillId="0" borderId="71" applyNumberFormat="0" applyFill="0" applyAlignment="0" applyProtection="0"/>
    <xf numFmtId="0" fontId="88" fillId="0" borderId="68" applyNumberFormat="0" applyFill="0" applyAlignment="0" applyProtection="0"/>
    <xf numFmtId="0" fontId="108" fillId="0" borderId="71" applyNumberFormat="0" applyFill="0" applyAlignment="0" applyProtection="0"/>
    <xf numFmtId="0" fontId="108" fillId="0" borderId="71" applyNumberFormat="0" applyFill="0" applyAlignment="0" applyProtection="0"/>
    <xf numFmtId="0" fontId="108" fillId="0" borderId="71" applyNumberFormat="0" applyFill="0" applyAlignment="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3" fillId="0" borderId="0" applyNumberFormat="0" applyFont="0" applyFill="0" applyBorder="0" applyProtection="0"/>
    <xf numFmtId="0" fontId="109" fillId="0" borderId="6" applyNumberFormat="0" applyFill="0" applyAlignment="0" applyProtection="0"/>
    <xf numFmtId="0" fontId="109" fillId="0" borderId="6" applyNumberFormat="0" applyFill="0" applyAlignment="0" applyProtection="0"/>
    <xf numFmtId="0" fontId="8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109" fillId="0" borderId="6"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106" fillId="0" borderId="72" applyNumberFormat="0" applyFill="0" applyAlignment="0" applyProtection="0"/>
    <xf numFmtId="0" fontId="106" fillId="0" borderId="72" applyNumberFormat="0" applyFill="0" applyAlignment="0" applyProtection="0"/>
    <xf numFmtId="0" fontId="32" fillId="0" borderId="7"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106" fillId="0" borderId="7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2"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25" borderId="2" applyNumberFormat="0" applyAlignment="0" applyProtection="0"/>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87"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24" fillId="0" borderId="0"/>
    <xf numFmtId="0" fontId="39" fillId="0" borderId="0"/>
    <xf numFmtId="0" fontId="87" fillId="0" borderId="0"/>
    <xf numFmtId="0" fontId="39" fillId="0" borderId="0"/>
    <xf numFmtId="0" fontId="39" fillId="0" borderId="0"/>
    <xf numFmtId="0" fontId="39" fillId="0" borderId="0"/>
    <xf numFmtId="0" fontId="24" fillId="0" borderId="0"/>
    <xf numFmtId="0" fontId="39" fillId="0" borderId="0"/>
    <xf numFmtId="0" fontId="39" fillId="0" borderId="0"/>
    <xf numFmtId="0" fontId="24" fillId="0" borderId="0"/>
    <xf numFmtId="0" fontId="39"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87"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87" fillId="0" borderId="0"/>
    <xf numFmtId="0" fontId="39" fillId="0" borderId="0"/>
    <xf numFmtId="0" fontId="39" fillId="0" borderId="0"/>
    <xf numFmtId="0" fontId="24" fillId="0" borderId="0"/>
    <xf numFmtId="0" fontId="39" fillId="0" borderId="0"/>
    <xf numFmtId="0" fontId="87"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39" fillId="0" borderId="0"/>
    <xf numFmtId="0" fontId="87" fillId="0" borderId="0"/>
    <xf numFmtId="0" fontId="39" fillId="0" borderId="0"/>
    <xf numFmtId="0" fontId="39" fillId="0" borderId="0"/>
    <xf numFmtId="0" fontId="39" fillId="26" borderId="11" applyNumberFormat="0" applyFont="0" applyAlignment="0" applyProtection="0"/>
    <xf numFmtId="0" fontId="39" fillId="26" borderId="11" applyNumberFormat="0" applyFont="0" applyAlignment="0" applyProtection="0"/>
    <xf numFmtId="0" fontId="87"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6" fillId="53" borderId="12" applyNumberFormat="0" applyAlignment="0" applyProtection="0"/>
    <xf numFmtId="0" fontId="36" fillId="53" borderId="12" applyNumberFormat="0" applyAlignment="0" applyProtection="0"/>
    <xf numFmtId="0" fontId="36" fillId="21" borderId="12" applyNumberFormat="0" applyAlignment="0" applyProtection="0"/>
    <xf numFmtId="0" fontId="36" fillId="53" borderId="12" applyNumberFormat="0" applyAlignment="0" applyProtection="0"/>
    <xf numFmtId="0" fontId="36" fillId="53" borderId="12" applyNumberFormat="0" applyAlignment="0" applyProtection="0"/>
    <xf numFmtId="0" fontId="36" fillId="53" borderId="12" applyNumberFormat="0" applyAlignment="0" applyProtection="0"/>
    <xf numFmtId="9"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7"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107" fillId="0" borderId="0" applyNumberFormat="0" applyFill="0" applyBorder="0" applyAlignment="0" applyProtection="0"/>
    <xf numFmtId="0" fontId="107" fillId="0" borderId="0" applyNumberFormat="0" applyFill="0" applyBorder="0" applyAlignment="0" applyProtection="0"/>
    <xf numFmtId="0" fontId="3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90" fillId="0" borderId="73" applyNumberFormat="0" applyFill="0" applyAlignment="0" applyProtection="0"/>
    <xf numFmtId="0" fontId="90" fillId="0" borderId="73" applyNumberFormat="0" applyFill="0" applyAlignment="0" applyProtection="0"/>
    <xf numFmtId="0" fontId="90" fillId="0" borderId="69" applyNumberFormat="0" applyFill="0" applyAlignment="0" applyProtection="0"/>
    <xf numFmtId="0" fontId="90" fillId="0" borderId="73" applyNumberFormat="0" applyFill="0" applyAlignment="0" applyProtection="0"/>
    <xf numFmtId="0" fontId="90" fillId="0" borderId="73" applyNumberFormat="0" applyFill="0" applyAlignment="0" applyProtection="0"/>
    <xf numFmtId="0" fontId="90" fillId="0" borderId="73" applyNumberFormat="0" applyFill="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9" fontId="110" fillId="0" borderId="0" applyFont="0" applyFill="0" applyBorder="0" applyAlignment="0" applyProtection="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39" fillId="0" borderId="0" applyFont="0" applyFill="0" applyBorder="0" applyAlignment="0" applyProtection="0"/>
    <xf numFmtId="9" fontId="3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9" fontId="3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9" fillId="0" borderId="0" applyFont="0" applyFill="0" applyBorder="0" applyAlignment="0" applyProtection="0"/>
    <xf numFmtId="9" fontId="3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3" fillId="0" borderId="0"/>
    <xf numFmtId="0" fontId="19" fillId="0" borderId="0"/>
    <xf numFmtId="9" fontId="87" fillId="0" borderId="0" applyFont="0" applyFill="0" applyBorder="0" applyAlignment="0" applyProtection="0"/>
    <xf numFmtId="0" fontId="33" fillId="7" borderId="2" applyNumberFormat="0" applyAlignment="0" applyProtection="0"/>
    <xf numFmtId="43" fontId="87" fillId="0" borderId="0" applyFont="0" applyFill="0" applyBorder="0" applyAlignment="0" applyProtection="0"/>
    <xf numFmtId="0" fontId="87"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9" fontId="39"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43"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9" fontId="39" fillId="0" borderId="0" applyFont="0" applyFill="0" applyBorder="0" applyAlignment="0" applyProtection="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9" fontId="87" fillId="0" borderId="0" applyFont="0" applyFill="0" applyBorder="0" applyAlignment="0" applyProtection="0"/>
    <xf numFmtId="43" fontId="87" fillId="0" borderId="0" applyFont="0" applyFill="0" applyBorder="0" applyAlignment="0" applyProtection="0"/>
    <xf numFmtId="0" fontId="87" fillId="0" borderId="0"/>
    <xf numFmtId="9" fontId="87" fillId="0" borderId="0" applyFont="0" applyFill="0" applyBorder="0" applyAlignment="0" applyProtection="0"/>
    <xf numFmtId="43" fontId="87" fillId="0" borderId="0" applyFont="0" applyFill="0" applyBorder="0" applyAlignment="0" applyProtection="0"/>
    <xf numFmtId="0" fontId="33" fillId="7" borderId="2" applyNumberFormat="0" applyAlignment="0" applyProtection="0"/>
    <xf numFmtId="0" fontId="87" fillId="0" borderId="0"/>
    <xf numFmtId="0" fontId="33" fillId="7" borderId="2" applyNumberFormat="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9" fillId="0" borderId="0" applyFont="0" applyFill="0" applyBorder="0" applyAlignment="0" applyProtection="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7"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8" fillId="0" borderId="68" applyNumberFormat="0" applyFill="0" applyAlignment="0" applyProtection="0"/>
    <xf numFmtId="0" fontId="89"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4" fillId="0" borderId="10" applyNumberFormat="0" applyFill="0" applyAlignment="0" applyProtection="0"/>
    <xf numFmtId="0" fontId="35" fillId="25" borderId="0" applyNumberFormat="0" applyBorder="0" applyAlignment="0" applyProtection="0"/>
    <xf numFmtId="0" fontId="87" fillId="26" borderId="11" applyNumberFormat="0" applyFont="0" applyAlignment="0" applyProtection="0"/>
    <xf numFmtId="0" fontId="36" fillId="21" borderId="12" applyNumberFormat="0" applyAlignment="0" applyProtection="0"/>
    <xf numFmtId="0" fontId="37" fillId="0" borderId="0" applyNumberFormat="0" applyFill="0" applyBorder="0" applyAlignment="0" applyProtection="0"/>
    <xf numFmtId="0" fontId="90" fillId="0" borderId="6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7" fillId="0" borderId="0"/>
    <xf numFmtId="170" fontId="39" fillId="42" borderId="12" applyNumberFormat="0" applyProtection="0">
      <alignment horizontal="left" vertical="center" indent="1"/>
    </xf>
    <xf numFmtId="4" fontId="41" fillId="39" borderId="12" applyNumberFormat="0" applyProtection="0">
      <alignment horizontal="right" vertical="center"/>
    </xf>
    <xf numFmtId="170" fontId="41" fillId="24" borderId="13" applyNumberFormat="0" applyProtection="0">
      <alignment horizontal="left" vertical="top" indent="1"/>
    </xf>
    <xf numFmtId="4" fontId="66" fillId="24" borderId="13" applyNumberFormat="0" applyProtection="0">
      <alignment vertical="center"/>
    </xf>
    <xf numFmtId="4" fontId="41" fillId="24" borderId="13" applyNumberFormat="0" applyProtection="0">
      <alignment vertical="center"/>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40" fillId="27" borderId="13" applyNumberFormat="0" applyProtection="0">
      <alignment horizontal="left" vertical="top" indent="1"/>
    </xf>
    <xf numFmtId="170" fontId="39" fillId="0" borderId="0"/>
    <xf numFmtId="170" fontId="26" fillId="13" borderId="0" applyNumberFormat="0" applyBorder="0" applyAlignment="0" applyProtection="0"/>
    <xf numFmtId="170" fontId="26" fillId="9" borderId="0" applyNumberFormat="0" applyBorder="0" applyAlignment="0" applyProtection="0"/>
    <xf numFmtId="170" fontId="25" fillId="2" borderId="0" applyNumberFormat="0" applyBorder="0" applyAlignment="0" applyProtection="0"/>
    <xf numFmtId="170" fontId="76" fillId="0" borderId="0"/>
    <xf numFmtId="170" fontId="39" fillId="0" borderId="0"/>
    <xf numFmtId="170" fontId="65" fillId="0" borderId="9" applyNumberFormat="0" applyProtection="0">
      <alignment horizontal="left" vertical="center" indent="2"/>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64" fillId="35" borderId="14">
      <alignment horizontal="left" vertical="center" indent="1"/>
    </xf>
    <xf numFmtId="4" fontId="63" fillId="21" borderId="13" applyNumberFormat="0" applyProtection="0">
      <alignment horizontal="center" vertical="center"/>
    </xf>
    <xf numFmtId="4" fontId="62" fillId="34" borderId="0" applyNumberFormat="0" applyProtection="0">
      <alignment horizontal="left" vertical="center" indent="1"/>
    </xf>
    <xf numFmtId="4" fontId="41" fillId="0" borderId="9" applyNumberFormat="0" applyProtection="0">
      <alignment horizontal="left" vertical="center" indent="1"/>
    </xf>
    <xf numFmtId="4" fontId="40" fillId="0" borderId="9" applyNumberFormat="0" applyProtection="0">
      <alignment horizontal="left" vertical="center" indent="1"/>
    </xf>
    <xf numFmtId="4" fontId="61" fillId="31" borderId="9" applyNumberFormat="0" applyProtection="0">
      <alignment horizontal="left" vertical="center"/>
    </xf>
    <xf numFmtId="4" fontId="41" fillId="27" borderId="12" applyNumberFormat="0" applyProtection="0">
      <alignment horizontal="left" vertical="center" indent="1"/>
    </xf>
    <xf numFmtId="9" fontId="39" fillId="0" borderId="0" applyFont="0" applyFill="0" applyBorder="0" applyAlignment="0" applyProtection="0"/>
    <xf numFmtId="9" fontId="39" fillId="0" borderId="0" applyFont="0" applyFill="0" applyBorder="0" applyAlignment="0" applyProtection="0"/>
    <xf numFmtId="170" fontId="36" fillId="21" borderId="12" applyNumberFormat="0" applyAlignment="0" applyProtection="0"/>
    <xf numFmtId="170" fontId="39" fillId="0" borderId="0"/>
    <xf numFmtId="0" fontId="39" fillId="0" borderId="0"/>
    <xf numFmtId="170" fontId="65" fillId="0" borderId="0"/>
    <xf numFmtId="170" fontId="39" fillId="0" borderId="0"/>
    <xf numFmtId="0" fontId="39" fillId="0" borderId="0"/>
    <xf numFmtId="170" fontId="35" fillId="25" borderId="0" applyNumberFormat="0" applyBorder="0" applyAlignment="0" applyProtection="0"/>
    <xf numFmtId="170" fontId="34" fillId="0" borderId="10" applyNumberFormat="0" applyFill="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49" fillId="0" borderId="8" applyNumberFormat="0" applyFill="0" applyAlignment="0" applyProtection="0"/>
    <xf numFmtId="170" fontId="32" fillId="0" borderId="0" applyNumberFormat="0" applyFill="0" applyBorder="0" applyAlignment="0" applyProtection="0"/>
    <xf numFmtId="170" fontId="32" fillId="0" borderId="7" applyNumberFormat="0" applyFill="0" applyAlignment="0" applyProtection="0"/>
    <xf numFmtId="170" fontId="43" fillId="0" borderId="0" applyNumberFormat="0" applyFont="0" applyFill="0" applyBorder="0" applyProtection="0"/>
    <xf numFmtId="170" fontId="43" fillId="0" borderId="0" applyNumberFormat="0" applyFont="0" applyFill="0" applyBorder="0" applyProtection="0"/>
    <xf numFmtId="170" fontId="48" fillId="0" borderId="0" applyNumberFormat="0" applyFont="0" applyFill="0" applyBorder="0" applyProtection="0"/>
    <xf numFmtId="170" fontId="43" fillId="0" borderId="5">
      <alignment horizontal="left" vertical="center"/>
    </xf>
    <xf numFmtId="170" fontId="47" fillId="0" borderId="0" applyNumberFormat="0" applyFill="0" applyBorder="0" applyAlignment="0" applyProtection="0"/>
    <xf numFmtId="170" fontId="30" fillId="0" borderId="0" applyNumberForma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29" fillId="22" borderId="3" applyNumberFormat="0" applyAlignment="0" applyProtection="0"/>
    <xf numFmtId="170" fontId="28" fillId="21" borderId="2" applyNumberFormat="0" applyAlignment="0" applyProtection="0"/>
    <xf numFmtId="170" fontId="27" fillId="3" borderId="0" applyNumberFormat="0" applyBorder="0" applyAlignment="0" applyProtection="0"/>
    <xf numFmtId="170" fontId="26" fillId="19" borderId="0" applyNumberFormat="0" applyBorder="0" applyAlignment="0" applyProtection="0"/>
    <xf numFmtId="170" fontId="26" fillId="14" borderId="0" applyNumberFormat="0" applyBorder="0" applyAlignment="0" applyProtection="0"/>
    <xf numFmtId="170" fontId="26" fillId="13" borderId="0" applyNumberFormat="0" applyBorder="0" applyAlignment="0" applyProtection="0"/>
    <xf numFmtId="170" fontId="26" fillId="18" borderId="0" applyNumberFormat="0" applyBorder="0" applyAlignment="0" applyProtection="0"/>
    <xf numFmtId="170" fontId="26" fillId="17" borderId="0" applyNumberFormat="0" applyBorder="0" applyAlignment="0" applyProtection="0"/>
    <xf numFmtId="170" fontId="26" fillId="16" borderId="0" applyNumberFormat="0" applyBorder="0" applyAlignment="0" applyProtection="0"/>
    <xf numFmtId="170" fontId="26" fillId="15" borderId="0" applyNumberFormat="0" applyBorder="0" applyAlignment="0" applyProtection="0"/>
    <xf numFmtId="170" fontId="26" fillId="14" borderId="0" applyNumberFormat="0" applyBorder="0" applyAlignment="0" applyProtection="0"/>
    <xf numFmtId="170" fontId="25" fillId="8" borderId="0" applyNumberFormat="0" applyBorder="0" applyAlignment="0" applyProtection="0"/>
    <xf numFmtId="170" fontId="26" fillId="12" borderId="0" applyNumberFormat="0" applyBorder="0" applyAlignment="0" applyProtection="0"/>
    <xf numFmtId="170" fontId="25" fillId="11" borderId="0" applyNumberFormat="0" applyBorder="0" applyAlignment="0" applyProtection="0"/>
    <xf numFmtId="170" fontId="25" fillId="10" borderId="0" applyNumberFormat="0" applyBorder="0" applyAlignment="0" applyProtection="0"/>
    <xf numFmtId="170" fontId="25" fillId="6" borderId="0" applyNumberFormat="0" applyBorder="0" applyAlignment="0" applyProtection="0"/>
    <xf numFmtId="170" fontId="25" fillId="5" borderId="0" applyNumberFormat="0" applyBorder="0" applyAlignment="0" applyProtection="0"/>
    <xf numFmtId="170" fontId="25" fillId="4" borderId="0" applyNumberFormat="0" applyBorder="0" applyAlignment="0" applyProtection="0"/>
    <xf numFmtId="170" fontId="25" fillId="3" borderId="0" applyNumberFormat="0" applyBorder="0" applyAlignment="0" applyProtection="0"/>
    <xf numFmtId="170" fontId="39" fillId="34" borderId="13" applyNumberFormat="0" applyProtection="0">
      <alignment horizontal="left" vertical="top"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41" fillId="27" borderId="12" applyNumberFormat="0" applyProtection="0">
      <alignment vertical="center"/>
    </xf>
    <xf numFmtId="9" fontId="39" fillId="0" borderId="0" applyFont="0" applyFill="0" applyBorder="0" applyAlignment="0" applyProtection="0"/>
    <xf numFmtId="0" fontId="39" fillId="0" borderId="0"/>
    <xf numFmtId="170" fontId="39" fillId="26" borderId="11" applyNumberFormat="0" applyFont="0" applyAlignment="0" applyProtection="0"/>
    <xf numFmtId="170" fontId="39" fillId="0" borderId="0"/>
    <xf numFmtId="170" fontId="65" fillId="0" borderId="0"/>
    <xf numFmtId="170" fontId="48" fillId="0" borderId="0" applyNumberFormat="0" applyFont="0" applyFill="0" applyBorder="0" applyProtection="0"/>
    <xf numFmtId="170" fontId="43" fillId="0" borderId="4" applyNumberFormat="0" applyAlignment="0" applyProtection="0">
      <alignment horizontal="left" vertical="center"/>
    </xf>
    <xf numFmtId="170" fontId="31" fillId="4" borderId="0" applyNumberFormat="0" applyBorder="0" applyAlignment="0" applyProtection="0"/>
    <xf numFmtId="17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76" fillId="0" borderId="0"/>
    <xf numFmtId="4" fontId="66" fillId="40" borderId="13" applyNumberFormat="0" applyProtection="0">
      <alignment horizontal="right" vertical="center"/>
    </xf>
    <xf numFmtId="170" fontId="41" fillId="24" borderId="13" applyNumberFormat="0" applyProtection="0">
      <alignment horizontal="left" vertical="top" indent="1"/>
    </xf>
    <xf numFmtId="4" fontId="56" fillId="0" borderId="0" applyNumberFormat="0" applyProtection="0">
      <alignment horizontal="left" vertical="center"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4" borderId="13" applyNumberFormat="0" applyProtection="0">
      <alignment horizontal="left" vertical="top" indent="1"/>
    </xf>
    <xf numFmtId="4" fontId="58" fillId="27" borderId="13" applyNumberFormat="0" applyProtection="0">
      <alignment vertical="center"/>
    </xf>
    <xf numFmtId="170" fontId="26" fillId="10" borderId="0" applyNumberFormat="0" applyBorder="0" applyAlignment="0" applyProtection="0"/>
    <xf numFmtId="170" fontId="25" fillId="7" borderId="0" applyNumberFormat="0" applyBorder="0" applyAlignment="0" applyProtection="0"/>
    <xf numFmtId="0" fontId="114" fillId="0" borderId="0"/>
    <xf numFmtId="170" fontId="76" fillId="0" borderId="0"/>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73" fillId="24" borderId="15">
      <alignment horizontal="left" vertical="center" indent="1"/>
    </xf>
    <xf numFmtId="4" fontId="54" fillId="0" borderId="0" applyNumberFormat="0" applyProtection="0">
      <alignment vertical="center"/>
    </xf>
    <xf numFmtId="4" fontId="44" fillId="0" borderId="13" applyNumberFormat="0" applyProtection="0">
      <alignment horizontal="right" vertical="center"/>
    </xf>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0" fontId="114" fillId="0" borderId="0"/>
    <xf numFmtId="170" fontId="38" fillId="0" borderId="0" applyNumberForma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48" fillId="0" borderId="0" applyNumberFormat="0" applyFont="0" applyFill="0" applyBorder="0" applyProtection="0"/>
    <xf numFmtId="0" fontId="43" fillId="0" borderId="0" applyNumberFormat="0" applyFont="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17" applyNumberFormat="0" applyFill="0" applyBorder="0" applyAlignment="0" applyProtection="0"/>
    <xf numFmtId="0" fontId="15" fillId="0" borderId="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3" fillId="7" borderId="2" applyNumberFormat="0" applyAlignment="0" applyProtection="0"/>
    <xf numFmtId="43" fontId="87" fillId="0" borderId="0" applyFont="0" applyFill="0" applyBorder="0" applyAlignment="0" applyProtection="0"/>
    <xf numFmtId="9" fontId="87" fillId="0" borderId="0" applyFont="0" applyFill="0" applyBorder="0" applyAlignment="0" applyProtection="0"/>
    <xf numFmtId="0" fontId="87"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107" fillId="0" borderId="0" applyNumberFormat="0" applyFill="0" applyBorder="0" applyAlignment="0" applyProtection="0"/>
    <xf numFmtId="0" fontId="39" fillId="8" borderId="13" applyNumberFormat="0" applyProtection="0">
      <alignment horizontal="left" vertical="center" indent="1"/>
    </xf>
    <xf numFmtId="0" fontId="39" fillId="86" borderId="13" applyNumberFormat="0" applyProtection="0">
      <alignment horizontal="left" vertical="center" indent="1"/>
    </xf>
    <xf numFmtId="0" fontId="133" fillId="103" borderId="2" applyNumberFormat="0" applyAlignment="0" applyProtection="0"/>
    <xf numFmtId="176" fontId="39" fillId="0" borderId="0" applyFont="0" applyFill="0" applyBorder="0" applyAlignment="0" applyProtection="0"/>
    <xf numFmtId="0" fontId="90" fillId="104" borderId="0" applyNumberFormat="0" applyBorder="0" applyAlignment="0" applyProtection="0"/>
    <xf numFmtId="0" fontId="134" fillId="0" borderId="0" applyNumberFormat="0" applyFill="0" applyBorder="0" applyAlignment="0" applyProtection="0"/>
    <xf numFmtId="0" fontId="106" fillId="0" borderId="91" applyNumberFormat="0" applyFill="0" applyAlignment="0" applyProtection="0"/>
    <xf numFmtId="0" fontId="36" fillId="103" borderId="12" applyNumberFormat="0" applyAlignment="0" applyProtection="0"/>
    <xf numFmtId="0" fontId="39" fillId="8" borderId="13" applyNumberFormat="0" applyProtection="0">
      <alignment horizontal="left" vertical="top" indent="1"/>
    </xf>
    <xf numFmtId="0" fontId="39" fillId="52" borderId="13" applyNumberFormat="0" applyProtection="0">
      <alignment horizontal="left" vertical="top" indent="1"/>
    </xf>
    <xf numFmtId="0" fontId="14" fillId="66" borderId="0" applyNumberFormat="0" applyBorder="0" applyAlignment="0" applyProtection="0"/>
    <xf numFmtId="4" fontId="41" fillId="86" borderId="13" applyNumberFormat="0" applyProtection="0">
      <alignment horizontal="left" vertical="center" indent="1"/>
    </xf>
    <xf numFmtId="4" fontId="41" fillId="40" borderId="13" applyNumberFormat="0" applyProtection="0">
      <alignment horizontal="right" vertical="center"/>
    </xf>
    <xf numFmtId="0" fontId="41" fillId="86" borderId="13" applyNumberFormat="0" applyProtection="0">
      <alignment horizontal="left" vertical="top" indent="1"/>
    </xf>
    <xf numFmtId="0" fontId="41" fillId="26" borderId="13" applyNumberFormat="0" applyProtection="0">
      <alignment horizontal="left" vertical="top" indent="1"/>
    </xf>
    <xf numFmtId="0" fontId="14" fillId="79" borderId="0" applyNumberFormat="0" applyBorder="0" applyAlignment="0" applyProtection="0"/>
    <xf numFmtId="4" fontId="41" fillId="86" borderId="0" applyNumberFormat="0" applyProtection="0">
      <alignment horizontal="left" vertical="center" indent="1"/>
    </xf>
    <xf numFmtId="0" fontId="90" fillId="0" borderId="94" applyNumberFormat="0" applyFill="0" applyAlignment="0" applyProtection="0"/>
    <xf numFmtId="0" fontId="130" fillId="84" borderId="0" applyNumberFormat="0" applyBorder="0" applyAlignment="0" applyProtection="0"/>
    <xf numFmtId="0" fontId="14" fillId="82" borderId="0" applyNumberFormat="0" applyBorder="0" applyAlignment="0" applyProtection="0"/>
    <xf numFmtId="0" fontId="14" fillId="78" borderId="0" applyNumberFormat="0" applyBorder="0" applyAlignment="0" applyProtection="0"/>
    <xf numFmtId="4" fontId="40" fillId="25" borderId="13" applyNumberFormat="0" applyProtection="0">
      <alignment horizontal="left" vertical="center" indent="1"/>
    </xf>
    <xf numFmtId="4" fontId="41" fillId="86" borderId="13" applyNumberFormat="0" applyProtection="0">
      <alignment horizontal="right" vertical="center"/>
    </xf>
    <xf numFmtId="4" fontId="66" fillId="26" borderId="13" applyNumberFormat="0" applyProtection="0">
      <alignment vertical="center"/>
    </xf>
    <xf numFmtId="0" fontId="14" fillId="67" borderId="0" applyNumberFormat="0" applyBorder="0" applyAlignment="0" applyProtection="0"/>
    <xf numFmtId="0" fontId="14" fillId="74" borderId="0" applyNumberFormat="0" applyBorder="0" applyAlignment="0" applyProtection="0"/>
    <xf numFmtId="0" fontId="130" fillId="81" borderId="0" applyNumberFormat="0" applyBorder="0" applyAlignment="0" applyProtection="0"/>
    <xf numFmtId="0" fontId="130" fillId="72" borderId="0" applyNumberFormat="0" applyBorder="0" applyAlignment="0" applyProtection="0"/>
    <xf numFmtId="0" fontId="130" fillId="68" borderId="0" applyNumberFormat="0" applyBorder="0" applyAlignment="0" applyProtection="0"/>
    <xf numFmtId="4" fontId="62" fillId="52" borderId="0" applyNumberFormat="0" applyProtection="0">
      <alignment horizontal="left" vertical="center" indent="1"/>
    </xf>
    <xf numFmtId="0" fontId="39" fillId="53" borderId="9" applyNumberFormat="0">
      <protection locked="0"/>
    </xf>
    <xf numFmtId="0" fontId="130" fillId="80" borderId="0" applyNumberFormat="0" applyBorder="0" applyAlignment="0" applyProtection="0"/>
    <xf numFmtId="0" fontId="14" fillId="83" borderId="0" applyNumberFormat="0" applyBorder="0" applyAlignment="0" applyProtection="0"/>
    <xf numFmtId="0" fontId="119" fillId="54" borderId="0" applyNumberFormat="0" applyBorder="0" applyAlignment="0" applyProtection="0"/>
    <xf numFmtId="0" fontId="130" fillId="73" borderId="0" applyNumberFormat="0" applyBorder="0" applyAlignment="0" applyProtection="0"/>
    <xf numFmtId="0" fontId="130" fillId="65" borderId="0" applyNumberFormat="0" applyBorder="0" applyAlignment="0" applyProtection="0"/>
    <xf numFmtId="0" fontId="39" fillId="52" borderId="13" applyNumberFormat="0" applyProtection="0">
      <alignment horizontal="left" vertical="center" indent="1"/>
    </xf>
    <xf numFmtId="0" fontId="39" fillId="86" borderId="13" applyNumberFormat="0" applyProtection="0">
      <alignment horizontal="left" vertical="top" indent="1"/>
    </xf>
    <xf numFmtId="0" fontId="39" fillId="40" borderId="13" applyNumberFormat="0" applyProtection="0">
      <alignment horizontal="left" vertical="top" indent="1"/>
    </xf>
    <xf numFmtId="4" fontId="44" fillId="40" borderId="13" applyNumberFormat="0" applyProtection="0">
      <alignment horizontal="right" vertical="center"/>
    </xf>
    <xf numFmtId="0" fontId="14" fillId="70" borderId="0" applyNumberFormat="0" applyBorder="0" applyAlignment="0" applyProtection="0"/>
    <xf numFmtId="0" fontId="130" fillId="77" borderId="0" applyNumberFormat="0" applyBorder="0" applyAlignment="0" applyProtection="0"/>
    <xf numFmtId="0" fontId="130" fillId="61" borderId="0" applyNumberFormat="0" applyBorder="0" applyAlignment="0" applyProtection="0"/>
    <xf numFmtId="0" fontId="122" fillId="57" borderId="84" applyNumberFormat="0" applyAlignment="0" applyProtection="0"/>
    <xf numFmtId="0" fontId="126" fillId="59" borderId="87" applyNumberFormat="0" applyAlignment="0" applyProtection="0"/>
    <xf numFmtId="0" fontId="124" fillId="58" borderId="84" applyNumberFormat="0" applyAlignment="0" applyProtection="0"/>
    <xf numFmtId="4" fontId="41" fillId="26" borderId="13" applyNumberFormat="0" applyProtection="0">
      <alignment horizontal="left" vertical="center" indent="1"/>
    </xf>
    <xf numFmtId="4" fontId="137" fillId="109" borderId="0" applyNumberFormat="0" applyProtection="0">
      <alignment horizontal="left" vertical="center" indent="1"/>
    </xf>
    <xf numFmtId="0" fontId="14" fillId="62" borderId="0" applyNumberFormat="0" applyBorder="0" applyAlignment="0" applyProtection="0"/>
    <xf numFmtId="0" fontId="130" fillId="76" borderId="0" applyNumberFormat="0" applyBorder="0" applyAlignment="0" applyProtection="0"/>
    <xf numFmtId="0" fontId="128" fillId="0" borderId="0" applyNumberFormat="0" applyFill="0" applyBorder="0" applyAlignment="0" applyProtection="0"/>
    <xf numFmtId="0" fontId="120" fillId="55" borderId="0" applyNumberFormat="0" applyBorder="0" applyAlignment="0" applyProtection="0"/>
    <xf numFmtId="0" fontId="125" fillId="0" borderId="86" applyNumberFormat="0" applyFill="0" applyAlignment="0" applyProtection="0"/>
    <xf numFmtId="0" fontId="118" fillId="0" borderId="83" applyNumberFormat="0" applyFill="0" applyAlignment="0" applyProtection="0"/>
    <xf numFmtId="0" fontId="117" fillId="0" borderId="82" applyNumberFormat="0" applyFill="0" applyAlignment="0" applyProtection="0"/>
    <xf numFmtId="0" fontId="107" fillId="0" borderId="0" applyNumberFormat="0" applyFill="0" applyBorder="0" applyAlignment="0" applyProtection="0"/>
    <xf numFmtId="0" fontId="14" fillId="0" borderId="0"/>
    <xf numFmtId="0" fontId="14" fillId="71" borderId="0" applyNumberFormat="0" applyBorder="0" applyAlignment="0" applyProtection="0"/>
    <xf numFmtId="0" fontId="118" fillId="0" borderId="0" applyNumberFormat="0" applyFill="0" applyBorder="0" applyAlignment="0" applyProtection="0"/>
    <xf numFmtId="0" fontId="116" fillId="0" borderId="81" applyNumberFormat="0" applyFill="0" applyAlignment="0" applyProtection="0"/>
    <xf numFmtId="0" fontId="14" fillId="63" borderId="0" applyNumberFormat="0" applyBorder="0" applyAlignment="0" applyProtection="0"/>
    <xf numFmtId="0" fontId="14" fillId="75" borderId="0" applyNumberFormat="0" applyBorder="0" applyAlignment="0" applyProtection="0"/>
    <xf numFmtId="0" fontId="130" fillId="64" borderId="0" applyNumberFormat="0" applyBorder="0" applyAlignment="0" applyProtection="0"/>
    <xf numFmtId="0" fontId="130" fillId="69" borderId="0" applyNumberFormat="0" applyBorder="0" applyAlignment="0" applyProtection="0"/>
    <xf numFmtId="0" fontId="127" fillId="0" borderId="0" applyNumberFormat="0" applyFill="0" applyBorder="0" applyAlignment="0" applyProtection="0"/>
    <xf numFmtId="0" fontId="123" fillId="58" borderId="85" applyNumberFormat="0" applyAlignment="0" applyProtection="0"/>
    <xf numFmtId="0" fontId="14" fillId="83" borderId="0" applyNumberFormat="0" applyBorder="0" applyAlignment="0" applyProtection="0"/>
    <xf numFmtId="0" fontId="14" fillId="82" borderId="0" applyNumberFormat="0" applyBorder="0" applyAlignment="0" applyProtection="0"/>
    <xf numFmtId="0" fontId="130" fillId="69" borderId="0" applyNumberFormat="0" applyBorder="0" applyAlignment="0" applyProtection="0"/>
    <xf numFmtId="0" fontId="14" fillId="66" borderId="0" applyNumberFormat="0" applyBorder="0" applyAlignment="0" applyProtection="0"/>
    <xf numFmtId="0" fontId="130" fillId="65" borderId="0" applyNumberFormat="0" applyBorder="0" applyAlignment="0" applyProtection="0"/>
    <xf numFmtId="0" fontId="14" fillId="63" borderId="0" applyNumberFormat="0" applyBorder="0" applyAlignment="0" applyProtection="0"/>
    <xf numFmtId="0" fontId="14" fillId="62" borderId="0" applyNumberFormat="0" applyBorder="0" applyAlignment="0" applyProtection="0"/>
    <xf numFmtId="0" fontId="14" fillId="0" borderId="0"/>
    <xf numFmtId="0" fontId="14" fillId="60" borderId="88" applyNumberFormat="0" applyFont="0" applyAlignment="0" applyProtection="0"/>
    <xf numFmtId="0" fontId="121" fillId="56" borderId="0" applyNumberFormat="0" applyBorder="0" applyAlignment="0" applyProtection="0"/>
    <xf numFmtId="4" fontId="41" fillId="26" borderId="13" applyNumberFormat="0" applyProtection="0">
      <alignment vertical="center"/>
    </xf>
    <xf numFmtId="4" fontId="41" fillId="40" borderId="0" applyNumberFormat="0" applyProtection="0">
      <alignment horizontal="left" vertical="center" indent="1"/>
    </xf>
    <xf numFmtId="4" fontId="41" fillId="40" borderId="0" applyNumberFormat="0" applyProtection="0">
      <alignment horizontal="left" vertical="center" indent="1"/>
    </xf>
    <xf numFmtId="4" fontId="40" fillId="108" borderId="93" applyNumberFormat="0" applyProtection="0">
      <alignment horizontal="left" vertical="center" indent="1"/>
    </xf>
    <xf numFmtId="4" fontId="40" fillId="86" borderId="0" applyNumberFormat="0" applyProtection="0">
      <alignment horizontal="left" vertical="center" indent="1"/>
    </xf>
    <xf numFmtId="0" fontId="40" fillId="25" borderId="13" applyNumberFormat="0" applyProtection="0">
      <alignment horizontal="left" vertical="top" indent="1"/>
    </xf>
    <xf numFmtId="4" fontId="40" fillId="25" borderId="13" applyNumberFormat="0" applyProtection="0">
      <alignment vertical="center"/>
    </xf>
    <xf numFmtId="0" fontId="39" fillId="101" borderId="11" applyNumberFormat="0" applyFont="0" applyAlignment="0" applyProtection="0"/>
    <xf numFmtId="0" fontId="35" fillId="102" borderId="0" applyNumberFormat="0" applyBorder="0" applyAlignment="0" applyProtection="0"/>
    <xf numFmtId="0" fontId="136" fillId="0" borderId="92" applyNumberFormat="0" applyFill="0" applyAlignment="0" applyProtection="0"/>
    <xf numFmtId="0" fontId="106" fillId="0" borderId="0" applyNumberFormat="0" applyFill="0" applyBorder="0" applyAlignment="0" applyProtection="0"/>
    <xf numFmtId="0" fontId="108" fillId="0" borderId="90" applyNumberFormat="0" applyFill="0" applyAlignment="0" applyProtection="0"/>
    <xf numFmtId="0" fontId="31" fillId="107" borderId="0" applyNumberFormat="0" applyBorder="0" applyAlignment="0" applyProtection="0"/>
    <xf numFmtId="0" fontId="90" fillId="106" borderId="0" applyNumberFormat="0" applyBorder="0" applyAlignment="0" applyProtection="0"/>
    <xf numFmtId="0" fontId="90" fillId="105" borderId="0" applyNumberFormat="0" applyBorder="0" applyAlignment="0" applyProtection="0"/>
    <xf numFmtId="175" fontId="39" fillId="0" borderId="0" applyFont="0" applyFill="0" applyBorder="0" applyAlignment="0" applyProtection="0"/>
    <xf numFmtId="0" fontId="29" fillId="94" borderId="3" applyNumberFormat="0" applyAlignment="0" applyProtection="0"/>
    <xf numFmtId="0" fontId="132" fillId="93" borderId="0" applyNumberFormat="0" applyBorder="0" applyAlignment="0" applyProtection="0"/>
    <xf numFmtId="0" fontId="26" fillId="102" borderId="0" applyNumberFormat="0" applyBorder="0" applyAlignment="0" applyProtection="0"/>
    <xf numFmtId="0" fontId="25" fillId="93" borderId="0" applyNumberFormat="0" applyBorder="0" applyAlignment="0" applyProtection="0"/>
    <xf numFmtId="0" fontId="25" fillId="101" borderId="0" applyNumberFormat="0" applyBorder="0" applyAlignment="0" applyProtection="0"/>
    <xf numFmtId="0" fontId="26" fillId="100" borderId="0" applyNumberFormat="0" applyBorder="0" applyAlignment="0" applyProtection="0"/>
    <xf numFmtId="0" fontId="26" fillId="89" borderId="0" applyNumberFormat="0" applyBorder="0" applyAlignment="0" applyProtection="0"/>
    <xf numFmtId="0" fontId="25" fillId="88" borderId="0" applyNumberFormat="0" applyBorder="0" applyAlignment="0" applyProtection="0"/>
    <xf numFmtId="0" fontId="26" fillId="99" borderId="0" applyNumberFormat="0" applyBorder="0" applyAlignment="0" applyProtection="0"/>
    <xf numFmtId="0" fontId="26" fillId="97" borderId="0" applyNumberFormat="0" applyBorder="0" applyAlignment="0" applyProtection="0"/>
    <xf numFmtId="0" fontId="25" fillId="97" borderId="0" applyNumberFormat="0" applyBorder="0" applyAlignment="0" applyProtection="0"/>
    <xf numFmtId="0" fontId="25" fillId="96" borderId="0" applyNumberFormat="0" applyBorder="0" applyAlignment="0" applyProtection="0"/>
    <xf numFmtId="0" fontId="26" fillId="98" borderId="0" applyNumberFormat="0" applyBorder="0" applyAlignment="0" applyProtection="0"/>
    <xf numFmtId="0" fontId="26" fillId="97" borderId="0" applyNumberFormat="0" applyBorder="0" applyAlignment="0" applyProtection="0"/>
    <xf numFmtId="0" fontId="25" fillId="96" borderId="0" applyNumberFormat="0" applyBorder="0" applyAlignment="0" applyProtection="0"/>
    <xf numFmtId="0" fontId="25" fillId="95" borderId="0" applyNumberFormat="0" applyBorder="0" applyAlignment="0" applyProtection="0"/>
    <xf numFmtId="0" fontId="26" fillId="94" borderId="0" applyNumberFormat="0" applyBorder="0" applyAlignment="0" applyProtection="0"/>
    <xf numFmtId="0" fontId="25" fillId="93" borderId="0" applyNumberFormat="0" applyBorder="0" applyAlignment="0" applyProtection="0"/>
    <xf numFmtId="0" fontId="25" fillId="92" borderId="0" applyNumberFormat="0" applyBorder="0" applyAlignment="0" applyProtection="0"/>
    <xf numFmtId="0" fontId="26" fillId="91" borderId="0" applyNumberFormat="0" applyBorder="0" applyAlignment="0" applyProtection="0"/>
    <xf numFmtId="0" fontId="26" fillId="90"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0" fontId="26" fillId="87" borderId="0" applyNumberFormat="0" applyBorder="0" applyAlignment="0" applyProtection="0"/>
    <xf numFmtId="0" fontId="100" fillId="52" borderId="0" applyNumberFormat="0" applyBorder="0" applyAlignment="0" applyProtection="0"/>
    <xf numFmtId="0" fontId="100" fillId="21" borderId="0" applyNumberFormat="0" applyBorder="0" applyAlignment="0" applyProtection="0"/>
    <xf numFmtId="0" fontId="100" fillId="18" borderId="0" applyNumberFormat="0" applyBorder="0" applyAlignment="0" applyProtection="0"/>
    <xf numFmtId="0" fontId="100" fillId="52" borderId="0" applyNumberFormat="0" applyBorder="0" applyAlignment="0" applyProtection="0"/>
    <xf numFmtId="0" fontId="41" fillId="7" borderId="0" applyNumberFormat="0" applyBorder="0" applyAlignment="0" applyProtection="0"/>
    <xf numFmtId="0" fontId="41" fillId="52"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9" borderId="0" applyNumberFormat="0" applyBorder="0" applyAlignment="0" applyProtection="0"/>
    <xf numFmtId="0" fontId="41" fillId="52"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53" borderId="0" applyNumberFormat="0" applyBorder="0" applyAlignment="0" applyProtection="0"/>
    <xf numFmtId="0" fontId="41" fillId="26" borderId="0" applyNumberFormat="0" applyBorder="0" applyAlignment="0" applyProtection="0"/>
    <xf numFmtId="0" fontId="41" fillId="9" borderId="0" applyNumberFormat="0" applyBorder="0" applyAlignment="0" applyProtection="0"/>
    <xf numFmtId="0" fontId="41" fillId="86" borderId="0" applyNumberFormat="0" applyBorder="0" applyAlignment="0" applyProtection="0"/>
    <xf numFmtId="0" fontId="14" fillId="79" borderId="0" applyNumberFormat="0" applyBorder="0" applyAlignment="0" applyProtection="0"/>
    <xf numFmtId="0" fontId="14" fillId="75" borderId="0" applyNumberFormat="0" applyBorder="0" applyAlignment="0" applyProtection="0"/>
    <xf numFmtId="0" fontId="100" fillId="7" borderId="0" applyNumberFormat="0" applyBorder="0" applyAlignment="0" applyProtection="0"/>
    <xf numFmtId="0" fontId="14" fillId="78" borderId="0" applyNumberFormat="0" applyBorder="0" applyAlignment="0" applyProtection="0"/>
    <xf numFmtId="0" fontId="130" fillId="77" borderId="0" applyNumberFormat="0" applyBorder="0" applyAlignment="0" applyProtection="0"/>
    <xf numFmtId="0" fontId="130" fillId="73" borderId="0" applyNumberFormat="0" applyBorder="0" applyAlignment="0" applyProtection="0"/>
    <xf numFmtId="0" fontId="39" fillId="40" borderId="13" applyNumberFormat="0" applyProtection="0">
      <alignment horizontal="left" vertical="center" indent="1"/>
    </xf>
    <xf numFmtId="0" fontId="130" fillId="81" borderId="0" applyNumberFormat="0" applyBorder="0" applyAlignment="0" applyProtection="0"/>
    <xf numFmtId="0" fontId="14" fillId="70" borderId="0" applyNumberFormat="0" applyBorder="0" applyAlignment="0" applyProtection="0"/>
    <xf numFmtId="4" fontId="58" fillId="25" borderId="13" applyNumberFormat="0" applyProtection="0">
      <alignment vertical="center"/>
    </xf>
    <xf numFmtId="0" fontId="130" fillId="61" borderId="0" applyNumberFormat="0" applyBorder="0" applyAlignment="0" applyProtection="0"/>
    <xf numFmtId="0" fontId="135" fillId="102" borderId="2" applyNumberFormat="0" applyAlignment="0" applyProtection="0"/>
    <xf numFmtId="0" fontId="25" fillId="89" borderId="0" applyNumberFormat="0" applyBorder="0" applyAlignment="0" applyProtection="0"/>
    <xf numFmtId="0" fontId="26" fillId="94" borderId="0" applyNumberFormat="0" applyBorder="0" applyAlignment="0" applyProtection="0"/>
    <xf numFmtId="0" fontId="100" fillId="9" borderId="0" applyNumberFormat="0" applyBorder="0" applyAlignment="0" applyProtection="0"/>
    <xf numFmtId="0" fontId="14" fillId="60" borderId="88" applyNumberFormat="0" applyFont="0" applyAlignment="0" applyProtection="0"/>
    <xf numFmtId="0" fontId="14" fillId="74" borderId="0" applyNumberFormat="0" applyBorder="0" applyAlignment="0" applyProtection="0"/>
    <xf numFmtId="0" fontId="14" fillId="71" borderId="0" applyNumberFormat="0" applyBorder="0" applyAlignment="0" applyProtection="0"/>
    <xf numFmtId="0" fontId="14" fillId="67" borderId="0" applyNumberFormat="0" applyBorder="0" applyAlignment="0" applyProtection="0"/>
    <xf numFmtId="0" fontId="115" fillId="0" borderId="0" applyNumberFormat="0" applyFill="0" applyBorder="0" applyAlignment="0" applyProtection="0"/>
    <xf numFmtId="0" fontId="129" fillId="0" borderId="89" applyNumberFormat="0" applyFill="0" applyAlignment="0" applyProtection="0"/>
    <xf numFmtId="0" fontId="122" fillId="57" borderId="84" applyNumberFormat="0" applyAlignment="0" applyProtection="0"/>
    <xf numFmtId="0" fontId="13" fillId="0" borderId="0"/>
    <xf numFmtId="0" fontId="39" fillId="0" borderId="0"/>
    <xf numFmtId="0" fontId="13" fillId="0" borderId="0"/>
    <xf numFmtId="0" fontId="13" fillId="0" borderId="0"/>
    <xf numFmtId="0" fontId="13" fillId="0" borderId="0"/>
    <xf numFmtId="0" fontId="13" fillId="0" borderId="0"/>
    <xf numFmtId="0" fontId="12" fillId="0" borderId="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14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41" fillId="0" borderId="0" applyFont="0" applyFill="0" applyBorder="0" applyAlignment="0" applyProtection="0"/>
    <xf numFmtId="0" fontId="143" fillId="0" borderId="0"/>
    <xf numFmtId="0" fontId="11" fillId="0" borderId="0"/>
    <xf numFmtId="0" fontId="144" fillId="0" borderId="0"/>
    <xf numFmtId="9" fontId="39" fillId="0" borderId="0" applyFont="0" applyFill="0" applyBorder="0" applyAlignment="0" applyProtection="0"/>
    <xf numFmtId="0" fontId="142" fillId="0" borderId="0"/>
    <xf numFmtId="0" fontId="144" fillId="0" borderId="0"/>
    <xf numFmtId="0" fontId="143" fillId="0" borderId="0"/>
    <xf numFmtId="9" fontId="39" fillId="0" borderId="0" applyFont="0" applyFill="0" applyBorder="0" applyAlignment="0" applyProtection="0"/>
    <xf numFmtId="0" fontId="143" fillId="0" borderId="0"/>
    <xf numFmtId="0" fontId="143" fillId="0" borderId="0"/>
    <xf numFmtId="0" fontId="143"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39" fillId="0" borderId="0"/>
    <xf numFmtId="0" fontId="39" fillId="0" borderId="0"/>
    <xf numFmtId="0" fontId="148" fillId="0" borderId="0" applyNumberFormat="0" applyFill="0" applyBorder="0" applyAlignment="0" applyProtection="0"/>
    <xf numFmtId="0" fontId="10" fillId="0" borderId="0"/>
    <xf numFmtId="0" fontId="65" fillId="0" borderId="0"/>
    <xf numFmtId="0" fontId="25" fillId="0" borderId="0"/>
    <xf numFmtId="44" fontId="39" fillId="0" borderId="0" applyFont="0" applyFill="0" applyBorder="0" applyAlignment="0" applyProtection="0"/>
    <xf numFmtId="9" fontId="39" fillId="0" borderId="0" applyFont="0" applyFill="0" applyBorder="0" applyAlignment="0" applyProtection="0"/>
    <xf numFmtId="0" fontId="39" fillId="0" borderId="0"/>
    <xf numFmtId="0" fontId="10" fillId="0" borderId="0"/>
    <xf numFmtId="44" fontId="156" fillId="0" borderId="0" applyFon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43" fontId="39" fillId="0" borderId="0" applyFont="0" applyFill="0" applyBorder="0" applyAlignment="0" applyProtection="0"/>
    <xf numFmtId="0" fontId="33" fillId="7" borderId="2" applyNumberFormat="0" applyAlignment="0" applyProtection="0"/>
    <xf numFmtId="0" fontId="25" fillId="26" borderId="11" applyNumberFormat="0" applyFont="0" applyAlignment="0" applyProtection="0"/>
    <xf numFmtId="9" fontId="39" fillId="0" borderId="0" applyFont="0" applyFill="0" applyBorder="0" applyAlignment="0" applyProtection="0"/>
    <xf numFmtId="0" fontId="9" fillId="62" borderId="0" applyNumberFormat="0" applyBorder="0" applyAlignment="0" applyProtection="0"/>
    <xf numFmtId="9" fontId="39" fillId="0" borderId="0" applyFont="0" applyFill="0" applyBorder="0" applyAlignment="0" applyProtection="0"/>
    <xf numFmtId="0" fontId="52" fillId="0" borderId="0" applyNumberFormat="0" applyFont="0" applyFill="0" applyBorder="0" applyAlignment="0" applyProtection="0"/>
    <xf numFmtId="0" fontId="9" fillId="0" borderId="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44" fontId="25" fillId="0" borderId="0" applyFont="0" applyFill="0" applyBorder="0" applyAlignment="0" applyProtection="0"/>
    <xf numFmtId="0" fontId="25" fillId="60" borderId="88" applyNumberFormat="0" applyFont="0" applyAlignment="0" applyProtection="0"/>
    <xf numFmtId="0" fontId="41" fillId="86" borderId="0" applyNumberFormat="0" applyBorder="0" applyAlignment="0" applyProtection="0"/>
    <xf numFmtId="0" fontId="41" fillId="9" borderId="0" applyNumberFormat="0" applyBorder="0" applyAlignment="0" applyProtection="0"/>
    <xf numFmtId="0" fontId="41" fillId="26" borderId="0" applyNumberFormat="0" applyBorder="0" applyAlignment="0" applyProtection="0"/>
    <xf numFmtId="0" fontId="41" fillId="5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52" borderId="0" applyNumberFormat="0" applyBorder="0" applyAlignment="0" applyProtection="0"/>
    <xf numFmtId="0" fontId="41" fillId="9" borderId="0" applyNumberFormat="0" applyBorder="0" applyAlignment="0" applyProtection="0"/>
    <xf numFmtId="0" fontId="41" fillId="18" borderId="0" applyNumberFormat="0" applyBorder="0" applyAlignment="0" applyProtection="0"/>
    <xf numFmtId="0" fontId="41" fillId="21" borderId="0" applyNumberFormat="0" applyBorder="0" applyAlignment="0" applyProtection="0"/>
    <xf numFmtId="0" fontId="41" fillId="52" borderId="0" applyNumberFormat="0" applyBorder="0" applyAlignment="0" applyProtection="0"/>
    <xf numFmtId="0" fontId="41" fillId="7" borderId="0" applyNumberFormat="0" applyBorder="0" applyAlignment="0" applyProtection="0"/>
    <xf numFmtId="0" fontId="26" fillId="87" borderId="0" applyNumberFormat="0" applyBorder="0" applyAlignment="0" applyProtection="0"/>
    <xf numFmtId="0" fontId="26" fillId="91" borderId="0" applyNumberFormat="0" applyBorder="0" applyAlignment="0" applyProtection="0"/>
    <xf numFmtId="0" fontId="26" fillId="94" borderId="0" applyNumberFormat="0" applyBorder="0" applyAlignment="0" applyProtection="0"/>
    <xf numFmtId="0" fontId="26" fillId="98" borderId="0" applyNumberFormat="0" applyBorder="0" applyAlignment="0" applyProtection="0"/>
    <xf numFmtId="0" fontId="26" fillId="99" borderId="0" applyNumberFormat="0" applyBorder="0" applyAlignment="0" applyProtection="0"/>
    <xf numFmtId="0" fontId="26" fillId="100" borderId="0" applyNumberFormat="0" applyBorder="0" applyAlignment="0" applyProtection="0"/>
    <xf numFmtId="175" fontId="39" fillId="0" borderId="0" applyFont="0" applyFill="0" applyBorder="0" applyAlignment="0" applyProtection="0"/>
    <xf numFmtId="0" fontId="108" fillId="0" borderId="90" applyNumberFormat="0" applyFill="0" applyAlignment="0" applyProtection="0"/>
    <xf numFmtId="0" fontId="109" fillId="0" borderId="6" applyNumberFormat="0" applyFill="0" applyAlignment="0" applyProtection="0"/>
    <xf numFmtId="0" fontId="135" fillId="102" borderId="2" applyNumberFormat="0" applyAlignment="0" applyProtection="0"/>
    <xf numFmtId="0" fontId="39" fillId="101" borderId="11" applyNumberFormat="0" applyFont="0" applyAlignment="0" applyProtection="0"/>
    <xf numFmtId="0" fontId="33" fillId="7" borderId="2" applyNumberFormat="0" applyAlignment="0" applyProtection="0"/>
    <xf numFmtId="43" fontId="39" fillId="0" borderId="0" applyFont="0" applyFill="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7" borderId="0" applyNumberFormat="0" applyBorder="0" applyAlignment="0" applyProtection="0"/>
    <xf numFmtId="0" fontId="26" fillId="16" borderId="0" applyNumberFormat="0" applyBorder="0" applyAlignment="0" applyProtection="0"/>
    <xf numFmtId="0" fontId="90" fillId="0" borderId="94" applyNumberFormat="0" applyFill="0" applyAlignment="0" applyProtection="0"/>
    <xf numFmtId="0" fontId="9" fillId="0" borderId="0"/>
    <xf numFmtId="0" fontId="135" fillId="102" borderId="2" applyNumberFormat="0" applyAlignment="0" applyProtection="0"/>
    <xf numFmtId="0" fontId="160" fillId="0" borderId="0"/>
    <xf numFmtId="43" fontId="161" fillId="0" borderId="0" applyFont="0" applyFill="0" applyBorder="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0" fillId="0" borderId="0"/>
    <xf numFmtId="0" fontId="160" fillId="0" borderId="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160" fillId="0" borderId="0"/>
    <xf numFmtId="0" fontId="160" fillId="0" borderId="0"/>
    <xf numFmtId="0" fontId="160" fillId="0" borderId="0"/>
    <xf numFmtId="0" fontId="160"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160" fillId="0" borderId="0"/>
    <xf numFmtId="0" fontId="160"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43" fontId="159" fillId="0" borderId="0" applyFont="0" applyFill="0" applyBorder="0" applyAlignment="0" applyProtection="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162" fillId="0" borderId="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162" fillId="0" borderId="0"/>
    <xf numFmtId="0" fontId="162" fillId="0" borderId="0"/>
    <xf numFmtId="0" fontId="162" fillId="0" borderId="0"/>
    <xf numFmtId="0" fontId="162" fillId="0" borderId="0"/>
    <xf numFmtId="0" fontId="9" fillId="0" borderId="0"/>
    <xf numFmtId="0" fontId="9" fillId="62" borderId="0" applyNumberFormat="0" applyBorder="0" applyAlignment="0" applyProtection="0"/>
    <xf numFmtId="0" fontId="9" fillId="66" borderId="0" applyNumberFormat="0" applyBorder="0" applyAlignment="0" applyProtection="0"/>
    <xf numFmtId="0" fontId="9" fillId="70" borderId="0" applyNumberFormat="0" applyBorder="0" applyAlignment="0" applyProtection="0"/>
    <xf numFmtId="0" fontId="9" fillId="74" borderId="0" applyNumberFormat="0" applyBorder="0" applyAlignment="0" applyProtection="0"/>
    <xf numFmtId="0" fontId="9" fillId="78" borderId="0" applyNumberFormat="0" applyBorder="0" applyAlignment="0" applyProtection="0"/>
    <xf numFmtId="0" fontId="9" fillId="82" borderId="0" applyNumberFormat="0" applyBorder="0" applyAlignment="0" applyProtection="0"/>
    <xf numFmtId="0" fontId="9" fillId="63" borderId="0" applyNumberFormat="0" applyBorder="0" applyAlignment="0" applyProtection="0"/>
    <xf numFmtId="0" fontId="9" fillId="67" borderId="0" applyNumberFormat="0" applyBorder="0" applyAlignment="0" applyProtection="0"/>
    <xf numFmtId="0" fontId="9" fillId="71" borderId="0" applyNumberFormat="0" applyBorder="0" applyAlignment="0" applyProtection="0"/>
    <xf numFmtId="0" fontId="9" fillId="75" borderId="0" applyNumberFormat="0" applyBorder="0" applyAlignment="0" applyProtection="0"/>
    <xf numFmtId="0" fontId="9" fillId="79" borderId="0" applyNumberFormat="0" applyBorder="0" applyAlignment="0" applyProtection="0"/>
    <xf numFmtId="0" fontId="9" fillId="83" borderId="0" applyNumberFormat="0" applyBorder="0" applyAlignment="0" applyProtection="0"/>
    <xf numFmtId="0" fontId="130" fillId="69" borderId="0" applyNumberFormat="0" applyBorder="0" applyAlignment="0" applyProtection="0"/>
    <xf numFmtId="0" fontId="130" fillId="65" borderId="0" applyNumberFormat="0" applyBorder="0" applyAlignment="0" applyProtection="0"/>
    <xf numFmtId="0" fontId="130" fillId="6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22" fillId="57" borderId="84" applyNumberFormat="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9" fillId="0" borderId="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30" fillId="61" borderId="0" applyNumberFormat="0" applyBorder="0" applyAlignment="0" applyProtection="0"/>
    <xf numFmtId="0" fontId="130" fillId="65" borderId="0" applyNumberFormat="0" applyBorder="0" applyAlignment="0" applyProtection="0"/>
    <xf numFmtId="0" fontId="130" fillId="69" borderId="0" applyNumberFormat="0" applyBorder="0" applyAlignment="0" applyProtection="0"/>
    <xf numFmtId="0" fontId="130" fillId="73" borderId="0" applyNumberFormat="0" applyBorder="0" applyAlignment="0" applyProtection="0"/>
    <xf numFmtId="0" fontId="130" fillId="77" borderId="0" applyNumberFormat="0" applyBorder="0" applyAlignment="0" applyProtection="0"/>
    <xf numFmtId="0" fontId="130" fillId="81" borderId="0" applyNumberFormat="0" applyBorder="0" applyAlignment="0" applyProtection="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122" fillId="57" borderId="84" applyNumberFormat="0" applyAlignment="0" applyProtection="0"/>
    <xf numFmtId="0" fontId="9" fillId="0" borderId="0"/>
    <xf numFmtId="0" fontId="8" fillId="0" borderId="0"/>
    <xf numFmtId="0" fontId="169" fillId="0" borderId="0"/>
    <xf numFmtId="0" fontId="154" fillId="0" borderId="0"/>
    <xf numFmtId="0" fontId="154" fillId="0" borderId="0"/>
    <xf numFmtId="0" fontId="169" fillId="0" borderId="0"/>
    <xf numFmtId="0" fontId="8" fillId="0" borderId="0"/>
    <xf numFmtId="0" fontId="170" fillId="0" borderId="0"/>
    <xf numFmtId="0" fontId="154" fillId="0" borderId="0"/>
    <xf numFmtId="0" fontId="154" fillId="0" borderId="0"/>
    <xf numFmtId="0" fontId="169" fillId="0" borderId="0"/>
    <xf numFmtId="0" fontId="169" fillId="0" borderId="0"/>
    <xf numFmtId="0" fontId="169" fillId="0" borderId="0"/>
    <xf numFmtId="0" fontId="169" fillId="0" borderId="0"/>
    <xf numFmtId="0" fontId="169" fillId="0" borderId="0"/>
    <xf numFmtId="0" fontId="154" fillId="0" borderId="0"/>
    <xf numFmtId="0" fontId="7" fillId="0" borderId="0"/>
    <xf numFmtId="0" fontId="7" fillId="0" borderId="0"/>
    <xf numFmtId="0" fontId="173" fillId="0" borderId="0"/>
    <xf numFmtId="0" fontId="154" fillId="0" borderId="0"/>
    <xf numFmtId="44" fontId="39" fillId="0" borderId="0" applyFont="0" applyFill="0" applyBorder="0" applyAlignment="0" applyProtection="0"/>
    <xf numFmtId="43" fontId="175" fillId="0" borderId="0" applyFont="0" applyFill="0" applyBorder="0" applyAlignment="0" applyProtection="0"/>
    <xf numFmtId="0" fontId="6" fillId="0" borderId="0"/>
    <xf numFmtId="0" fontId="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154"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cellStyleXfs>
  <cellXfs count="986">
    <xf numFmtId="0" fontId="0" fillId="0" borderId="0" xfId="0"/>
    <xf numFmtId="0" fontId="0" fillId="45" borderId="9" xfId="0" applyFill="1" applyBorder="1"/>
    <xf numFmtId="0" fontId="39" fillId="0" borderId="9" xfId="0" applyFont="1" applyBorder="1"/>
    <xf numFmtId="0" fontId="42" fillId="45" borderId="9" xfId="0" applyFont="1" applyFill="1" applyBorder="1"/>
    <xf numFmtId="0" fontId="81" fillId="0" borderId="0" xfId="0" applyFont="1"/>
    <xf numFmtId="171" fontId="42" fillId="0" borderId="24" xfId="122" applyNumberFormat="1" applyFont="1" applyBorder="1" applyAlignment="1">
      <alignment horizontal="left"/>
    </xf>
    <xf numFmtId="0" fontId="42" fillId="0" borderId="0" xfId="122" applyFont="1"/>
    <xf numFmtId="0" fontId="86" fillId="0" borderId="0" xfId="0" applyFont="1"/>
    <xf numFmtId="0" fontId="39" fillId="0" borderId="0" xfId="168" applyFont="1"/>
    <xf numFmtId="0" fontId="0" fillId="49" borderId="0" xfId="0" applyFill="1"/>
    <xf numFmtId="0" fontId="39" fillId="0" borderId="0" xfId="0" applyFont="1"/>
    <xf numFmtId="0" fontId="39" fillId="0" borderId="0" xfId="362" applyFont="1"/>
    <xf numFmtId="0" fontId="39" fillId="0" borderId="19" xfId="0" applyFont="1" applyBorder="1" applyAlignment="1">
      <alignment horizontal="left"/>
    </xf>
    <xf numFmtId="0" fontId="39" fillId="0" borderId="9" xfId="0" applyFont="1" applyBorder="1" applyAlignment="1">
      <alignment horizontal="left"/>
    </xf>
    <xf numFmtId="0" fontId="39" fillId="0" borderId="62" xfId="122" applyBorder="1"/>
    <xf numFmtId="0" fontId="43" fillId="48" borderId="9" xfId="0" applyFont="1" applyFill="1" applyBorder="1" applyAlignment="1">
      <alignment horizontal="center" vertical="center"/>
    </xf>
    <xf numFmtId="0" fontId="0" fillId="0" borderId="0" xfId="0" applyAlignment="1">
      <alignment horizontal="center"/>
    </xf>
    <xf numFmtId="171" fontId="42" fillId="0" borderId="62" xfId="122" applyNumberFormat="1" applyFont="1" applyBorder="1" applyAlignment="1">
      <alignment horizontal="left"/>
    </xf>
    <xf numFmtId="0" fontId="42" fillId="0" borderId="74" xfId="122" applyFont="1" applyBorder="1" applyAlignment="1">
      <alignment horizontal="center"/>
    </xf>
    <xf numFmtId="0" fontId="42" fillId="48" borderId="33" xfId="122" applyFont="1" applyFill="1" applyBorder="1" applyAlignment="1">
      <alignment horizontal="center" vertical="center" wrapText="1"/>
    </xf>
    <xf numFmtId="3" fontId="42" fillId="48" borderId="34" xfId="122" applyNumberFormat="1" applyFont="1" applyFill="1" applyBorder="1" applyAlignment="1">
      <alignment horizontal="center" vertical="center" wrapText="1"/>
    </xf>
    <xf numFmtId="0" fontId="42" fillId="48" borderId="34" xfId="122" applyFont="1" applyFill="1" applyBorder="1" applyAlignment="1">
      <alignment horizontal="center" vertical="center" wrapText="1"/>
    </xf>
    <xf numFmtId="0" fontId="42" fillId="48" borderId="35" xfId="122" applyFont="1" applyFill="1" applyBorder="1" applyAlignment="1">
      <alignment horizontal="center" vertical="center" wrapText="1"/>
    </xf>
    <xf numFmtId="0" fontId="39" fillId="0" borderId="0" xfId="127"/>
    <xf numFmtId="42" fontId="39" fillId="0" borderId="9" xfId="0" applyNumberFormat="1" applyFont="1" applyBorder="1"/>
    <xf numFmtId="0" fontId="0" fillId="48" borderId="9" xfId="0" applyFill="1" applyBorder="1"/>
    <xf numFmtId="0" fontId="42" fillId="48" borderId="9" xfId="0" applyFont="1" applyFill="1" applyBorder="1" applyAlignment="1">
      <alignment wrapText="1"/>
    </xf>
    <xf numFmtId="0" fontId="46" fillId="0" borderId="0" xfId="122" applyFont="1"/>
    <xf numFmtId="165" fontId="46" fillId="0" borderId="0" xfId="122" applyNumberFormat="1" applyFont="1"/>
    <xf numFmtId="0" fontId="112" fillId="0" borderId="0" xfId="122" applyFont="1"/>
    <xf numFmtId="0" fontId="83" fillId="0" borderId="0" xfId="122" applyFont="1"/>
    <xf numFmtId="0" fontId="82" fillId="0" borderId="0" xfId="122" applyFont="1" applyAlignment="1">
      <alignment horizontal="center"/>
    </xf>
    <xf numFmtId="3" fontId="83" fillId="0" borderId="0" xfId="122" applyNumberFormat="1" applyFont="1"/>
    <xf numFmtId="0" fontId="39" fillId="0" borderId="9" xfId="122" applyBorder="1" applyAlignment="1">
      <alignment horizontal="justify" wrapText="1"/>
    </xf>
    <xf numFmtId="0" fontId="39" fillId="0" borderId="9" xfId="122" applyBorder="1" applyAlignment="1">
      <alignment horizontal="left" vertical="top" wrapText="1"/>
    </xf>
    <xf numFmtId="0" fontId="39" fillId="0" borderId="9" xfId="122" applyBorder="1" applyAlignment="1">
      <alignment horizontal="left" wrapText="1"/>
    </xf>
    <xf numFmtId="3" fontId="39" fillId="0" borderId="25" xfId="122" applyNumberFormat="1" applyBorder="1" applyAlignment="1">
      <alignment horizontal="right"/>
    </xf>
    <xf numFmtId="3" fontId="39" fillId="0" borderId="62" xfId="122" applyNumberFormat="1" applyBorder="1" applyAlignment="1">
      <alignment horizontal="right"/>
    </xf>
    <xf numFmtId="3" fontId="39" fillId="0" borderId="19" xfId="122" applyNumberFormat="1" applyBorder="1" applyAlignment="1">
      <alignment horizontal="right"/>
    </xf>
    <xf numFmtId="3" fontId="39" fillId="0" borderId="19" xfId="122" applyNumberFormat="1" applyBorder="1" applyAlignment="1">
      <alignment horizontal="right" vertical="center"/>
    </xf>
    <xf numFmtId="3" fontId="39" fillId="0" borderId="19" xfId="354" applyNumberFormat="1" applyFont="1" applyBorder="1" applyAlignment="1">
      <alignment horizontal="right"/>
    </xf>
    <xf numFmtId="3" fontId="39" fillId="0" borderId="66" xfId="354" applyNumberFormat="1" applyFont="1" applyBorder="1" applyAlignment="1">
      <alignment horizontal="right"/>
    </xf>
    <xf numFmtId="3" fontId="39" fillId="0" borderId="26" xfId="122" applyNumberFormat="1" applyBorder="1" applyAlignment="1">
      <alignment horizontal="right"/>
    </xf>
    <xf numFmtId="3" fontId="42" fillId="0" borderId="33" xfId="122" applyNumberFormat="1" applyFont="1" applyBorder="1" applyAlignment="1">
      <alignment horizontal="right"/>
    </xf>
    <xf numFmtId="10" fontId="39" fillId="0" borderId="9" xfId="122" applyNumberFormat="1" applyBorder="1" applyAlignment="1">
      <alignment horizontal="right"/>
    </xf>
    <xf numFmtId="10" fontId="39" fillId="0" borderId="38" xfId="122" applyNumberFormat="1" applyBorder="1" applyAlignment="1">
      <alignment horizontal="right"/>
    </xf>
    <xf numFmtId="10" fontId="39" fillId="0" borderId="26" xfId="122" applyNumberFormat="1" applyBorder="1" applyAlignment="1">
      <alignment horizontal="right"/>
    </xf>
    <xf numFmtId="10" fontId="39" fillId="0" borderId="19" xfId="122" applyNumberFormat="1" applyBorder="1" applyAlignment="1">
      <alignment horizontal="right"/>
    </xf>
    <xf numFmtId="10" fontId="39" fillId="0" borderId="75" xfId="122" applyNumberFormat="1" applyBorder="1" applyAlignment="1">
      <alignment horizontal="right"/>
    </xf>
    <xf numFmtId="3" fontId="42" fillId="0" borderId="74" xfId="122" applyNumberFormat="1" applyFont="1" applyBorder="1" applyAlignment="1">
      <alignment horizontal="right"/>
    </xf>
    <xf numFmtId="10" fontId="42" fillId="0" borderId="74" xfId="122" applyNumberFormat="1" applyFont="1" applyBorder="1" applyAlignment="1">
      <alignment horizontal="right"/>
    </xf>
    <xf numFmtId="0" fontId="0" fillId="0" borderId="65" xfId="0" applyBorder="1"/>
    <xf numFmtId="0" fontId="39" fillId="0" borderId="9" xfId="122" quotePrefix="1" applyBorder="1" applyAlignment="1">
      <alignment horizontal="left" wrapText="1"/>
    </xf>
    <xf numFmtId="3" fontId="0" fillId="0" borderId="19" xfId="0" applyNumberFormat="1" applyBorder="1" applyAlignment="1">
      <alignment horizontal="right"/>
    </xf>
    <xf numFmtId="3" fontId="39" fillId="0" borderId="9" xfId="0" applyNumberFormat="1" applyFont="1" applyBorder="1" applyAlignment="1">
      <alignment horizontal="right"/>
    </xf>
    <xf numFmtId="164" fontId="0" fillId="0" borderId="0" xfId="0" applyNumberFormat="1"/>
    <xf numFmtId="165" fontId="0" fillId="0" borderId="0" xfId="0" applyNumberFormat="1"/>
    <xf numFmtId="0" fontId="42" fillId="0" borderId="0" xfId="917" applyFont="1" applyAlignment="1">
      <alignment horizontal="left"/>
    </xf>
    <xf numFmtId="3" fontId="39" fillId="0" borderId="9" xfId="122" applyNumberFormat="1" applyBorder="1" applyAlignment="1">
      <alignment horizontal="right" vertical="center"/>
    </xf>
    <xf numFmtId="3" fontId="39" fillId="0" borderId="9" xfId="354" applyNumberFormat="1" applyFont="1" applyBorder="1" applyAlignment="1">
      <alignment horizontal="right"/>
    </xf>
    <xf numFmtId="3" fontId="39" fillId="0" borderId="21" xfId="122" applyNumberFormat="1" applyBorder="1" applyAlignment="1">
      <alignment horizontal="right"/>
    </xf>
    <xf numFmtId="10" fontId="39" fillId="0" borderId="37" xfId="122" applyNumberFormat="1" applyBorder="1" applyAlignment="1">
      <alignment horizontal="right"/>
    </xf>
    <xf numFmtId="3" fontId="39" fillId="0" borderId="18" xfId="122" applyNumberFormat="1" applyBorder="1" applyAlignment="1">
      <alignment horizontal="right"/>
    </xf>
    <xf numFmtId="3" fontId="39" fillId="0" borderId="37" xfId="122" applyNumberFormat="1" applyBorder="1" applyAlignment="1">
      <alignment horizontal="right"/>
    </xf>
    <xf numFmtId="3" fontId="39" fillId="0" borderId="59" xfId="122" applyNumberFormat="1" applyBorder="1" applyAlignment="1">
      <alignment horizontal="right"/>
    </xf>
    <xf numFmtId="3" fontId="39" fillId="0" borderId="23" xfId="354" applyNumberFormat="1" applyFont="1" applyBorder="1" applyAlignment="1">
      <alignment horizontal="right"/>
    </xf>
    <xf numFmtId="3" fontId="39" fillId="0" borderId="36" xfId="354" applyNumberFormat="1" applyFont="1" applyBorder="1" applyAlignment="1">
      <alignment horizontal="right"/>
    </xf>
    <xf numFmtId="3" fontId="39" fillId="0" borderId="37" xfId="354" applyNumberFormat="1" applyFont="1" applyBorder="1" applyAlignment="1">
      <alignment horizontal="right"/>
    </xf>
    <xf numFmtId="3" fontId="39" fillId="0" borderId="24" xfId="122" applyNumberFormat="1" applyBorder="1" applyAlignment="1">
      <alignment horizontal="right"/>
    </xf>
    <xf numFmtId="3" fontId="39" fillId="0" borderId="9" xfId="122" applyNumberFormat="1" applyBorder="1" applyAlignment="1">
      <alignment horizontal="right"/>
    </xf>
    <xf numFmtId="10" fontId="39" fillId="0" borderId="18" xfId="122" applyNumberFormat="1" applyBorder="1" applyAlignment="1">
      <alignment horizontal="right"/>
    </xf>
    <xf numFmtId="3" fontId="0" fillId="0" borderId="9" xfId="0" applyNumberFormat="1" applyBorder="1" applyAlignment="1">
      <alignment horizontal="right"/>
    </xf>
    <xf numFmtId="10" fontId="39" fillId="0" borderId="9" xfId="0" applyNumberFormat="1" applyFont="1" applyBorder="1" applyAlignment="1">
      <alignment horizontal="right"/>
    </xf>
    <xf numFmtId="3" fontId="39" fillId="0" borderId="18" xfId="0" applyNumberFormat="1" applyFont="1" applyBorder="1" applyAlignment="1">
      <alignment horizontal="right"/>
    </xf>
    <xf numFmtId="3" fontId="39" fillId="0" borderId="9" xfId="16282" applyNumberFormat="1" applyBorder="1" applyAlignment="1">
      <alignment horizontal="right"/>
    </xf>
    <xf numFmtId="0" fontId="39" fillId="0" borderId="0" xfId="917" applyAlignment="1">
      <alignment horizontal="center" vertical="center"/>
    </xf>
    <xf numFmtId="0" fontId="39" fillId="0" borderId="9" xfId="0" quotePrefix="1" applyFont="1" applyBorder="1" applyAlignment="1">
      <alignment horizontal="left" wrapText="1"/>
    </xf>
    <xf numFmtId="42" fontId="0" fillId="0" borderId="9" xfId="0" applyNumberFormat="1" applyBorder="1"/>
    <xf numFmtId="0" fontId="0" fillId="0" borderId="9" xfId="0" applyBorder="1" applyAlignment="1">
      <alignment wrapText="1"/>
    </xf>
    <xf numFmtId="42" fontId="39" fillId="0" borderId="9" xfId="59" applyNumberFormat="1" applyFont="1" applyFill="1" applyBorder="1" applyAlignment="1">
      <alignment wrapText="1"/>
    </xf>
    <xf numFmtId="0" fontId="39" fillId="0" borderId="9" xfId="122" applyBorder="1" applyAlignment="1">
      <alignment horizontal="justify" vertical="top" wrapText="1"/>
    </xf>
    <xf numFmtId="0" fontId="0" fillId="0" borderId="0" xfId="0" applyAlignment="1">
      <alignment horizontal="center" wrapText="1"/>
    </xf>
    <xf numFmtId="0" fontId="39" fillId="0" borderId="0" xfId="0" applyFont="1" applyAlignment="1">
      <alignment vertical="center"/>
    </xf>
    <xf numFmtId="0" fontId="39" fillId="0" borderId="0" xfId="0" applyFont="1" applyAlignment="1">
      <alignment horizontal="center"/>
    </xf>
    <xf numFmtId="0" fontId="0" fillId="45" borderId="38" xfId="0" applyFill="1" applyBorder="1"/>
    <xf numFmtId="0" fontId="0" fillId="45" borderId="24" xfId="0" applyFill="1" applyBorder="1"/>
    <xf numFmtId="0" fontId="42" fillId="48" borderId="18" xfId="0" applyFont="1" applyFill="1" applyBorder="1" applyAlignment="1">
      <alignment horizontal="center"/>
    </xf>
    <xf numFmtId="0" fontId="42" fillId="48" borderId="19" xfId="0" applyFont="1" applyFill="1" applyBorder="1" applyAlignment="1">
      <alignment horizontal="center"/>
    </xf>
    <xf numFmtId="0" fontId="0" fillId="0" borderId="0" xfId="0" applyAlignment="1">
      <alignment vertical="top"/>
    </xf>
    <xf numFmtId="164" fontId="0" fillId="0" borderId="9" xfId="46746" applyNumberFormat="1" applyFont="1" applyFill="1" applyBorder="1"/>
    <xf numFmtId="177" fontId="0" fillId="0" borderId="9" xfId="0" applyNumberFormat="1" applyBorder="1"/>
    <xf numFmtId="164" fontId="0" fillId="0" borderId="9" xfId="46776" applyNumberFormat="1" applyFont="1" applyFill="1" applyBorder="1"/>
    <xf numFmtId="0" fontId="42" fillId="0" borderId="9" xfId="0" applyFont="1" applyBorder="1" applyAlignment="1">
      <alignment wrapText="1"/>
    </xf>
    <xf numFmtId="42" fontId="42" fillId="0" borderId="9" xfId="0" applyNumberFormat="1" applyFont="1" applyBorder="1"/>
    <xf numFmtId="0" fontId="42" fillId="0" borderId="0" xfId="0" applyFont="1"/>
    <xf numFmtId="165" fontId="39" fillId="0" borderId="25" xfId="700" applyNumberFormat="1" applyFont="1" applyFill="1" applyBorder="1" applyAlignment="1">
      <alignment vertical="center"/>
    </xf>
    <xf numFmtId="0" fontId="39" fillId="0" borderId="0" xfId="122"/>
    <xf numFmtId="0" fontId="83" fillId="0" borderId="0" xfId="0" quotePrefix="1" applyFont="1" applyAlignment="1">
      <alignment vertical="center"/>
    </xf>
    <xf numFmtId="9" fontId="0" fillId="0" borderId="0" xfId="0" applyNumberFormat="1"/>
    <xf numFmtId="0" fontId="39" fillId="0" borderId="0" xfId="0" quotePrefix="1" applyFont="1" applyAlignment="1">
      <alignment vertical="center"/>
    </xf>
    <xf numFmtId="0" fontId="39" fillId="0" borderId="0" xfId="122" applyAlignment="1">
      <alignment horizontal="center"/>
    </xf>
    <xf numFmtId="172" fontId="0" fillId="0" borderId="0" xfId="1158" applyNumberFormat="1" applyFont="1"/>
    <xf numFmtId="177" fontId="39" fillId="0" borderId="9" xfId="0" applyNumberFormat="1" applyFont="1" applyBorder="1"/>
    <xf numFmtId="0" fontId="42" fillId="0" borderId="24" xfId="0" applyFont="1" applyBorder="1"/>
    <xf numFmtId="0" fontId="39" fillId="0" borderId="50" xfId="0" applyFont="1" applyBorder="1"/>
    <xf numFmtId="0" fontId="42" fillId="0" borderId="49" xfId="0" applyFont="1" applyBorder="1"/>
    <xf numFmtId="0" fontId="42" fillId="45" borderId="49" xfId="0" applyFont="1" applyFill="1" applyBorder="1"/>
    <xf numFmtId="0" fontId="42" fillId="45" borderId="51" xfId="0" applyFont="1" applyFill="1" applyBorder="1"/>
    <xf numFmtId="0" fontId="42" fillId="48" borderId="51" xfId="0" applyFont="1" applyFill="1" applyBorder="1"/>
    <xf numFmtId="0" fontId="39" fillId="49" borderId="49" xfId="0" applyFont="1" applyFill="1" applyBorder="1"/>
    <xf numFmtId="0" fontId="39" fillId="0" borderId="49" xfId="0" applyFont="1" applyBorder="1"/>
    <xf numFmtId="0" fontId="0" fillId="45" borderId="51" xfId="0" applyFill="1" applyBorder="1"/>
    <xf numFmtId="0" fontId="42" fillId="48" borderId="51" xfId="0" applyFont="1" applyFill="1" applyBorder="1" applyAlignment="1">
      <alignment horizontal="center" wrapText="1"/>
    </xf>
    <xf numFmtId="0" fontId="42" fillId="48" borderId="97" xfId="0" applyFont="1" applyFill="1" applyBorder="1"/>
    <xf numFmtId="164" fontId="0" fillId="0" borderId="24" xfId="46746" applyNumberFormat="1" applyFont="1" applyFill="1" applyBorder="1"/>
    <xf numFmtId="164" fontId="0" fillId="0" borderId="24" xfId="46776" applyNumberFormat="1" applyFont="1" applyFill="1" applyBorder="1"/>
    <xf numFmtId="0" fontId="42" fillId="48" borderId="38" xfId="0" applyFont="1" applyFill="1" applyBorder="1" applyAlignment="1">
      <alignment horizontal="center" wrapText="1"/>
    </xf>
    <xf numFmtId="0" fontId="42" fillId="48" borderId="24" xfId="0" applyFont="1" applyFill="1" applyBorder="1" applyAlignment="1">
      <alignment horizontal="center" wrapText="1"/>
    </xf>
    <xf numFmtId="10" fontId="42" fillId="0" borderId="0" xfId="122" applyNumberFormat="1" applyFont="1" applyAlignment="1">
      <alignment horizontal="right"/>
    </xf>
    <xf numFmtId="3" fontId="42" fillId="0" borderId="0" xfId="122" applyNumberFormat="1" applyFont="1" applyAlignment="1">
      <alignment horizontal="right"/>
    </xf>
    <xf numFmtId="0" fontId="42" fillId="0" borderId="0" xfId="122" applyFont="1" applyAlignment="1">
      <alignment horizontal="center"/>
    </xf>
    <xf numFmtId="3" fontId="39" fillId="0" borderId="0" xfId="122" applyNumberFormat="1"/>
    <xf numFmtId="0" fontId="81" fillId="0" borderId="0" xfId="122" applyFont="1" applyAlignment="1">
      <alignment horizontal="left" wrapText="1"/>
    </xf>
    <xf numFmtId="165" fontId="39" fillId="0" borderId="9" xfId="700" applyNumberFormat="1" applyFont="1" applyFill="1" applyBorder="1" applyAlignment="1">
      <alignment horizontal="right" vertical="top"/>
    </xf>
    <xf numFmtId="0" fontId="39" fillId="0" borderId="9" xfId="0" applyFont="1" applyBorder="1" applyAlignment="1">
      <alignment horizontal="center"/>
    </xf>
    <xf numFmtId="0" fontId="42" fillId="48" borderId="9" xfId="127" applyFont="1" applyFill="1" applyBorder="1"/>
    <xf numFmtId="0" fontId="39" fillId="48" borderId="9" xfId="127" applyFill="1" applyBorder="1"/>
    <xf numFmtId="0" fontId="39" fillId="0" borderId="9" xfId="127" applyBorder="1"/>
    <xf numFmtId="0" fontId="39" fillId="0" borderId="9" xfId="127" quotePrefix="1" applyBorder="1" applyAlignment="1">
      <alignment horizontal="left"/>
    </xf>
    <xf numFmtId="0" fontId="42" fillId="0" borderId="9" xfId="127" applyFont="1" applyBorder="1"/>
    <xf numFmtId="165" fontId="42" fillId="0" borderId="9" xfId="700" applyNumberFormat="1" applyFont="1" applyFill="1" applyBorder="1" applyAlignment="1">
      <alignment horizontal="right" vertical="top"/>
    </xf>
    <xf numFmtId="0" fontId="39" fillId="45" borderId="9" xfId="127" applyFill="1" applyBorder="1"/>
    <xf numFmtId="0" fontId="39" fillId="0" borderId="9" xfId="127" applyBorder="1" applyAlignment="1">
      <alignment wrapText="1"/>
    </xf>
    <xf numFmtId="0" fontId="39" fillId="0" borderId="9" xfId="127" quotePrefix="1" applyBorder="1" applyAlignment="1">
      <alignment horizontal="left" wrapText="1"/>
    </xf>
    <xf numFmtId="5" fontId="42" fillId="0" borderId="9" xfId="0" applyNumberFormat="1" applyFont="1" applyBorder="1" applyAlignment="1">
      <alignment horizontal="left"/>
    </xf>
    <xf numFmtId="165" fontId="42" fillId="0" borderId="9" xfId="127" applyNumberFormat="1" applyFont="1" applyBorder="1"/>
    <xf numFmtId="165" fontId="39" fillId="49" borderId="9" xfId="700" applyNumberFormat="1" applyFont="1" applyFill="1" applyBorder="1" applyAlignment="1">
      <alignment horizontal="right" vertical="top"/>
    </xf>
    <xf numFmtId="165" fontId="39" fillId="49" borderId="9" xfId="127" applyNumberFormat="1" applyFill="1" applyBorder="1"/>
    <xf numFmtId="5" fontId="39" fillId="0" borderId="9" xfId="0" applyNumberFormat="1" applyFont="1" applyBorder="1" applyAlignment="1">
      <alignment horizontal="left" wrapText="1"/>
    </xf>
    <xf numFmtId="5" fontId="39" fillId="0" borderId="9" xfId="0" applyNumberFormat="1" applyFont="1" applyBorder="1" applyAlignment="1">
      <alignment wrapText="1"/>
    </xf>
    <xf numFmtId="5" fontId="39" fillId="0" borderId="9" xfId="0" applyNumberFormat="1" applyFont="1" applyBorder="1"/>
    <xf numFmtId="165" fontId="39" fillId="0" borderId="9" xfId="127" applyNumberFormat="1" applyBorder="1"/>
    <xf numFmtId="0" fontId="39" fillId="45" borderId="49" xfId="0" applyFont="1" applyFill="1" applyBorder="1"/>
    <xf numFmtId="0" fontId="0" fillId="48" borderId="9" xfId="0" applyFill="1" applyBorder="1" applyAlignment="1">
      <alignment wrapText="1"/>
    </xf>
    <xf numFmtId="42" fontId="0" fillId="48" borderId="9" xfId="0" applyNumberFormat="1" applyFill="1" applyBorder="1"/>
    <xf numFmtId="0" fontId="46" fillId="48" borderId="9" xfId="122" applyFont="1" applyFill="1" applyBorder="1" applyAlignment="1">
      <alignment horizontal="justify" wrapText="1"/>
    </xf>
    <xf numFmtId="0" fontId="46" fillId="48" borderId="9" xfId="122" applyFont="1" applyFill="1" applyBorder="1" applyAlignment="1">
      <alignment horizontal="center" wrapText="1"/>
    </xf>
    <xf numFmtId="43" fontId="46" fillId="48" borderId="9" xfId="34" applyFont="1" applyFill="1" applyBorder="1" applyAlignment="1">
      <alignment horizontal="center" wrapText="1"/>
    </xf>
    <xf numFmtId="0" fontId="39" fillId="48" borderId="9" xfId="122" applyFill="1" applyBorder="1" applyAlignment="1">
      <alignment horizontal="center" wrapText="1"/>
    </xf>
    <xf numFmtId="44" fontId="39" fillId="48" borderId="9" xfId="59" applyFont="1" applyFill="1" applyBorder="1" applyAlignment="1">
      <alignment wrapText="1"/>
    </xf>
    <xf numFmtId="42" fontId="39" fillId="48" borderId="9" xfId="59" applyNumberFormat="1" applyFont="1" applyFill="1" applyBorder="1" applyAlignment="1">
      <alignment wrapText="1"/>
    </xf>
    <xf numFmtId="9" fontId="39" fillId="48" borderId="9" xfId="182" applyFont="1" applyFill="1" applyBorder="1" applyAlignment="1">
      <alignment horizontal="center" wrapText="1"/>
    </xf>
    <xf numFmtId="9" fontId="39" fillId="48" borderId="9" xfId="59" applyNumberFormat="1" applyFont="1" applyFill="1" applyBorder="1" applyAlignment="1">
      <alignment wrapText="1"/>
    </xf>
    <xf numFmtId="0" fontId="83" fillId="0" borderId="23" xfId="0" applyFont="1" applyBorder="1"/>
    <xf numFmtId="0" fontId="83" fillId="0" borderId="20" xfId="0" applyFont="1" applyBorder="1"/>
    <xf numFmtId="0" fontId="83" fillId="0" borderId="22" xfId="0" applyFont="1" applyBorder="1"/>
    <xf numFmtId="0" fontId="42" fillId="0" borderId="74" xfId="0" applyFont="1" applyBorder="1"/>
    <xf numFmtId="3" fontId="42" fillId="0" borderId="74" xfId="0" applyNumberFormat="1" applyFont="1" applyBorder="1" applyAlignment="1">
      <alignment horizontal="right"/>
    </xf>
    <xf numFmtId="0" fontId="83" fillId="0" borderId="96" xfId="46814" applyFont="1" applyBorder="1" applyAlignment="1">
      <alignment horizontal="left" wrapText="1"/>
    </xf>
    <xf numFmtId="0" fontId="83" fillId="0" borderId="49" xfId="46814" applyFont="1" applyBorder="1" applyAlignment="1">
      <alignment horizontal="left" wrapText="1"/>
    </xf>
    <xf numFmtId="0" fontId="42" fillId="48" borderId="32" xfId="46740" applyFont="1" applyFill="1" applyBorder="1" applyAlignment="1">
      <alignment horizontal="center" vertical="center" wrapText="1"/>
    </xf>
    <xf numFmtId="0" fontId="42" fillId="48" borderId="39" xfId="46740" applyFont="1" applyFill="1" applyBorder="1" applyAlignment="1">
      <alignment horizontal="center" vertical="center" wrapText="1"/>
    </xf>
    <xf numFmtId="0" fontId="42" fillId="48" borderId="41" xfId="46740" applyFont="1" applyFill="1" applyBorder="1" applyAlignment="1">
      <alignment horizontal="center" vertical="center" wrapText="1"/>
    </xf>
    <xf numFmtId="0" fontId="145" fillId="0" borderId="49" xfId="0" applyFont="1" applyBorder="1" applyAlignment="1">
      <alignment horizontal="right" vertical="center"/>
    </xf>
    <xf numFmtId="0" fontId="139" fillId="0" borderId="0" xfId="0" applyFont="1" applyAlignment="1">
      <alignment horizontal="center" vertical="center"/>
    </xf>
    <xf numFmtId="0" fontId="39" fillId="23" borderId="34" xfId="917" applyFill="1" applyBorder="1" applyAlignment="1">
      <alignment horizontal="center" vertical="center"/>
    </xf>
    <xf numFmtId="0" fontId="83" fillId="0" borderId="31" xfId="917" applyFont="1" applyBorder="1" applyAlignment="1">
      <alignment horizontal="center" wrapText="1"/>
    </xf>
    <xf numFmtId="0" fontId="83" fillId="0" borderId="19" xfId="917" applyFont="1" applyBorder="1" applyAlignment="1">
      <alignment horizontal="center" wrapText="1"/>
    </xf>
    <xf numFmtId="0" fontId="83" fillId="0" borderId="30" xfId="917" applyFont="1" applyBorder="1" applyAlignment="1">
      <alignment horizontal="center" wrapText="1"/>
    </xf>
    <xf numFmtId="0" fontId="83" fillId="0" borderId="29" xfId="917" applyFont="1" applyBorder="1" applyAlignment="1">
      <alignment horizontal="center" wrapText="1"/>
    </xf>
    <xf numFmtId="0" fontId="83" fillId="0" borderId="36" xfId="917" applyFont="1" applyBorder="1" applyAlignment="1">
      <alignment horizontal="center" wrapText="1"/>
    </xf>
    <xf numFmtId="0" fontId="83" fillId="0" borderId="18" xfId="917" applyFont="1" applyBorder="1" applyAlignment="1">
      <alignment horizontal="center" wrapText="1"/>
    </xf>
    <xf numFmtId="0" fontId="83" fillId="0" borderId="37" xfId="917" applyFont="1" applyBorder="1" applyAlignment="1">
      <alignment horizontal="center" wrapText="1"/>
    </xf>
    <xf numFmtId="0" fontId="83" fillId="0" borderId="24" xfId="917" applyFont="1" applyBorder="1" applyAlignment="1">
      <alignment horizontal="center" wrapText="1"/>
    </xf>
    <xf numFmtId="0" fontId="83" fillId="0" borderId="9" xfId="917" applyFont="1" applyBorder="1" applyAlignment="1">
      <alignment horizontal="center"/>
    </xf>
    <xf numFmtId="0" fontId="83" fillId="0" borderId="38" xfId="917" applyFont="1" applyBorder="1" applyAlignment="1">
      <alignment horizontal="center"/>
    </xf>
    <xf numFmtId="0" fontId="83" fillId="0" borderId="24" xfId="917" applyFont="1" applyBorder="1" applyAlignment="1">
      <alignment horizontal="center"/>
    </xf>
    <xf numFmtId="0" fontId="83" fillId="0" borderId="62" xfId="917" applyFont="1" applyBorder="1" applyAlignment="1">
      <alignment horizontal="center" wrapText="1"/>
    </xf>
    <xf numFmtId="0" fontId="83" fillId="0" borderId="19" xfId="917" applyFont="1" applyBorder="1" applyAlignment="1">
      <alignment horizontal="center"/>
    </xf>
    <xf numFmtId="0" fontId="83" fillId="0" borderId="75" xfId="917" applyFont="1" applyBorder="1" applyAlignment="1">
      <alignment horizontal="center"/>
    </xf>
    <xf numFmtId="3" fontId="39" fillId="0" borderId="19" xfId="16282" applyNumberFormat="1" applyBorder="1" applyAlignment="1">
      <alignment horizontal="right"/>
    </xf>
    <xf numFmtId="0" fontId="42" fillId="0" borderId="33" xfId="0" applyFont="1" applyBorder="1" applyAlignment="1">
      <alignment horizontal="center"/>
    </xf>
    <xf numFmtId="3" fontId="42" fillId="0" borderId="34" xfId="0" applyNumberFormat="1" applyFont="1" applyBorder="1" applyAlignment="1">
      <alignment horizontal="right"/>
    </xf>
    <xf numFmtId="10" fontId="42" fillId="0" borderId="34" xfId="0" applyNumberFormat="1" applyFont="1" applyBorder="1" applyAlignment="1">
      <alignment horizontal="right"/>
    </xf>
    <xf numFmtId="0" fontId="39" fillId="45" borderId="24" xfId="0" applyFont="1" applyFill="1" applyBorder="1"/>
    <xf numFmtId="0" fontId="39" fillId="0" borderId="56" xfId="122" applyBorder="1"/>
    <xf numFmtId="0" fontId="39" fillId="0" borderId="77" xfId="122" applyBorder="1"/>
    <xf numFmtId="0" fontId="42" fillId="0" borderId="33" xfId="0" applyFont="1" applyBorder="1"/>
    <xf numFmtId="165" fontId="39" fillId="0" borderId="9" xfId="0" applyNumberFormat="1" applyFont="1" applyBorder="1"/>
    <xf numFmtId="10" fontId="39" fillId="0" borderId="9" xfId="34" applyNumberFormat="1" applyFont="1" applyBorder="1"/>
    <xf numFmtId="0" fontId="39" fillId="0" borderId="0" xfId="122" applyAlignment="1">
      <alignment horizontal="left"/>
    </xf>
    <xf numFmtId="164" fontId="39" fillId="0" borderId="24" xfId="46776" applyNumberFormat="1" applyFont="1" applyFill="1" applyBorder="1"/>
    <xf numFmtId="164" fontId="39" fillId="0" borderId="9" xfId="46776" applyNumberFormat="1" applyFont="1" applyFill="1" applyBorder="1"/>
    <xf numFmtId="172" fontId="39" fillId="0" borderId="38" xfId="182" applyNumberFormat="1" applyFont="1" applyBorder="1"/>
    <xf numFmtId="164" fontId="39" fillId="45" borderId="24" xfId="34" applyNumberFormat="1" applyFont="1" applyFill="1" applyBorder="1"/>
    <xf numFmtId="164" fontId="39" fillId="45" borderId="9" xfId="34" applyNumberFormat="1" applyFont="1" applyFill="1" applyBorder="1"/>
    <xf numFmtId="0" fontId="39" fillId="45" borderId="38" xfId="0" applyFont="1" applyFill="1" applyBorder="1"/>
    <xf numFmtId="164" fontId="39" fillId="0" borderId="24" xfId="46746" applyNumberFormat="1" applyFont="1" applyFill="1" applyBorder="1"/>
    <xf numFmtId="164" fontId="39" fillId="0" borderId="9" xfId="46746" applyNumberFormat="1" applyFont="1" applyFill="1" applyBorder="1"/>
    <xf numFmtId="164" fontId="39" fillId="0" borderId="24" xfId="46773" applyNumberFormat="1" applyFont="1" applyFill="1" applyBorder="1"/>
    <xf numFmtId="164" fontId="39" fillId="0" borderId="9" xfId="46773" applyNumberFormat="1" applyFont="1" applyFill="1" applyBorder="1"/>
    <xf numFmtId="172" fontId="39" fillId="0" borderId="38" xfId="0" applyNumberFormat="1" applyFont="1" applyBorder="1"/>
    <xf numFmtId="164" fontId="39" fillId="0" borderId="24" xfId="34" applyNumberFormat="1" applyFont="1" applyFill="1" applyBorder="1"/>
    <xf numFmtId="164" fontId="39" fillId="0" borderId="9" xfId="34" applyNumberFormat="1" applyFont="1" applyFill="1" applyBorder="1"/>
    <xf numFmtId="164" fontId="39" fillId="0" borderId="24" xfId="46749" applyNumberFormat="1" applyFont="1" applyFill="1" applyBorder="1"/>
    <xf numFmtId="164" fontId="39" fillId="0" borderId="9" xfId="46749" applyNumberFormat="1" applyFont="1" applyFill="1" applyBorder="1"/>
    <xf numFmtId="164" fontId="39" fillId="0" borderId="24" xfId="46769" applyNumberFormat="1" applyFont="1" applyFill="1" applyBorder="1"/>
    <xf numFmtId="164" fontId="39" fillId="0" borderId="9" xfId="46769" applyNumberFormat="1" applyFont="1" applyFill="1" applyBorder="1"/>
    <xf numFmtId="39" fontId="39" fillId="45" borderId="9" xfId="34" applyNumberFormat="1" applyFont="1" applyFill="1" applyBorder="1"/>
    <xf numFmtId="164" fontId="39" fillId="0" borderId="24" xfId="46751" applyNumberFormat="1" applyFont="1" applyFill="1" applyBorder="1"/>
    <xf numFmtId="164" fontId="39" fillId="0" borderId="9" xfId="46751" applyNumberFormat="1" applyFont="1" applyFill="1" applyBorder="1"/>
    <xf numFmtId="164" fontId="39" fillId="0" borderId="24" xfId="46767" applyNumberFormat="1" applyFont="1" applyFill="1" applyBorder="1"/>
    <xf numFmtId="164" fontId="39" fillId="0" borderId="9" xfId="46767" applyNumberFormat="1" applyFont="1" applyFill="1" applyBorder="1"/>
    <xf numFmtId="164" fontId="39" fillId="0" borderId="24" xfId="46754" applyNumberFormat="1" applyFont="1" applyFill="1" applyBorder="1"/>
    <xf numFmtId="164" fontId="39" fillId="0" borderId="9" xfId="46754" applyNumberFormat="1" applyFont="1" applyFill="1" applyBorder="1"/>
    <xf numFmtId="164" fontId="39" fillId="0" borderId="24" xfId="34" applyNumberFormat="1" applyFont="1" applyBorder="1"/>
    <xf numFmtId="164" fontId="39" fillId="0" borderId="9" xfId="34" applyNumberFormat="1" applyFont="1" applyBorder="1"/>
    <xf numFmtId="0" fontId="39" fillId="0" borderId="38" xfId="0" applyFont="1" applyBorder="1"/>
    <xf numFmtId="164" fontId="39" fillId="0" borderId="24" xfId="46765" applyNumberFormat="1" applyFont="1" applyFill="1" applyBorder="1"/>
    <xf numFmtId="0" fontId="39" fillId="45" borderId="9" xfId="0" applyFont="1" applyFill="1" applyBorder="1"/>
    <xf numFmtId="0" fontId="39" fillId="0" borderId="24" xfId="0" applyFont="1" applyBorder="1"/>
    <xf numFmtId="44" fontId="39" fillId="0" borderId="9" xfId="700" applyFont="1" applyBorder="1"/>
    <xf numFmtId="0" fontId="39" fillId="45" borderId="51" xfId="0" applyFont="1" applyFill="1" applyBorder="1"/>
    <xf numFmtId="164" fontId="39" fillId="0" borderId="0" xfId="46758" applyNumberFormat="1" applyFont="1" applyFill="1" applyBorder="1"/>
    <xf numFmtId="0" fontId="39" fillId="0" borderId="77" xfId="127" applyBorder="1"/>
    <xf numFmtId="0" fontId="39" fillId="0" borderId="77" xfId="127" applyBorder="1" applyAlignment="1">
      <alignment wrapText="1"/>
    </xf>
    <xf numFmtId="164" fontId="39" fillId="45" borderId="38" xfId="34" applyNumberFormat="1" applyFont="1" applyFill="1" applyBorder="1"/>
    <xf numFmtId="0" fontId="153" fillId="45" borderId="67" xfId="0" applyFont="1" applyFill="1" applyBorder="1"/>
    <xf numFmtId="0" fontId="153" fillId="0" borderId="0" xfId="0" applyFont="1"/>
    <xf numFmtId="0" fontId="42" fillId="45" borderId="31" xfId="0" applyFont="1" applyFill="1" applyBorder="1"/>
    <xf numFmtId="0" fontId="153" fillId="0" borderId="21" xfId="0" applyFont="1" applyBorder="1" applyAlignment="1">
      <alignment horizontal="left"/>
    </xf>
    <xf numFmtId="0" fontId="153" fillId="0" borderId="0" xfId="0" applyFont="1" applyAlignment="1">
      <alignment horizontal="left"/>
    </xf>
    <xf numFmtId="164" fontId="39"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164" fontId="39" fillId="0" borderId="0" xfId="34" applyNumberFormat="1" applyFont="1" applyFill="1" applyBorder="1"/>
    <xf numFmtId="164" fontId="39" fillId="0" borderId="18" xfId="46747" applyNumberFormat="1" applyFont="1" applyFill="1" applyBorder="1"/>
    <xf numFmtId="44" fontId="39" fillId="0" borderId="18" xfId="700" applyFont="1" applyFill="1" applyBorder="1"/>
    <xf numFmtId="44" fontId="39" fillId="0" borderId="0" xfId="700" applyFont="1" applyFill="1" applyBorder="1"/>
    <xf numFmtId="49" fontId="43" fillId="0" borderId="65" xfId="122" applyNumberFormat="1" applyFont="1" applyBorder="1" applyAlignment="1">
      <alignment horizontal="center"/>
    </xf>
    <xf numFmtId="0" fontId="0" fillId="0" borderId="65" xfId="0" applyBorder="1" applyAlignment="1">
      <alignment horizontal="center"/>
    </xf>
    <xf numFmtId="49" fontId="43" fillId="0" borderId="25" xfId="0" applyNumberFormat="1" applyFont="1" applyBorder="1" applyAlignment="1">
      <alignment horizontal="center"/>
    </xf>
    <xf numFmtId="49" fontId="0" fillId="0" borderId="25" xfId="0" applyNumberFormat="1" applyBorder="1" applyAlignment="1">
      <alignment horizontal="center"/>
    </xf>
    <xf numFmtId="49" fontId="43" fillId="0" borderId="25" xfId="0" quotePrefix="1" applyNumberFormat="1" applyFont="1" applyBorder="1" applyAlignment="1">
      <alignment horizontal="center"/>
    </xf>
    <xf numFmtId="164" fontId="39" fillId="0" borderId="18" xfId="46747" applyNumberFormat="1" applyFont="1" applyFill="1" applyBorder="1" applyAlignment="1">
      <alignment horizontal="right"/>
    </xf>
    <xf numFmtId="164" fontId="39" fillId="0" borderId="9" xfId="46747" applyNumberFormat="1" applyFont="1" applyFill="1" applyBorder="1" applyAlignment="1">
      <alignment horizontal="right"/>
    </xf>
    <xf numFmtId="174" fontId="39" fillId="0" borderId="9" xfId="59" applyNumberFormat="1" applyFont="1" applyFill="1" applyBorder="1" applyAlignment="1">
      <alignment horizontal="right"/>
    </xf>
    <xf numFmtId="44" fontId="39" fillId="0" borderId="18" xfId="700" applyFont="1" applyFill="1" applyBorder="1" applyAlignment="1">
      <alignment horizontal="right"/>
    </xf>
    <xf numFmtId="49" fontId="43" fillId="0" borderId="65" xfId="122" applyNumberFormat="1" applyFont="1" applyBorder="1" applyAlignment="1">
      <alignment horizontal="center" wrapText="1"/>
    </xf>
    <xf numFmtId="10" fontId="0" fillId="0" borderId="9" xfId="0" applyNumberFormat="1" applyBorder="1"/>
    <xf numFmtId="10" fontId="39" fillId="0" borderId="9" xfId="0" applyNumberFormat="1" applyFont="1" applyBorder="1"/>
    <xf numFmtId="10" fontId="42" fillId="0" borderId="9" xfId="0" applyNumberFormat="1" applyFont="1" applyBorder="1"/>
    <xf numFmtId="9" fontId="0" fillId="0" borderId="9" xfId="0" applyNumberFormat="1" applyBorder="1" applyAlignment="1">
      <alignment horizontal="center"/>
    </xf>
    <xf numFmtId="10" fontId="39" fillId="0" borderId="9" xfId="192" applyNumberFormat="1" applyFont="1" applyFill="1" applyBorder="1"/>
    <xf numFmtId="10" fontId="39" fillId="0" borderId="9" xfId="192" applyNumberFormat="1" applyFont="1" applyBorder="1"/>
    <xf numFmtId="10" fontId="39" fillId="0" borderId="9" xfId="34" applyNumberFormat="1" applyFont="1" applyFill="1" applyBorder="1"/>
    <xf numFmtId="10" fontId="39" fillId="0" borderId="9" xfId="46816" applyNumberFormat="1" applyFont="1" applyBorder="1"/>
    <xf numFmtId="0" fontId="42" fillId="48" borderId="9" xfId="0" applyFont="1" applyFill="1" applyBorder="1"/>
    <xf numFmtId="165" fontId="39" fillId="0" borderId="9" xfId="506" applyNumberFormat="1" applyFont="1" applyFill="1" applyBorder="1" applyAlignment="1">
      <alignment vertical="center" wrapText="1"/>
    </xf>
    <xf numFmtId="165" fontId="39" fillId="0" borderId="9" xfId="506" applyNumberFormat="1" applyFont="1" applyFill="1" applyBorder="1" applyAlignment="1">
      <alignment horizontal="center" vertical="center" wrapText="1"/>
    </xf>
    <xf numFmtId="165" fontId="39" fillId="0" borderId="9" xfId="506" applyNumberFormat="1" applyFont="1" applyFill="1" applyBorder="1" applyAlignment="1"/>
    <xf numFmtId="165" fontId="39" fillId="0" borderId="9" xfId="506" applyNumberFormat="1" applyFont="1" applyFill="1" applyBorder="1" applyAlignment="1">
      <alignment vertical="center"/>
    </xf>
    <xf numFmtId="10" fontId="42" fillId="0" borderId="74" xfId="0" applyNumberFormat="1" applyFont="1" applyBorder="1" applyAlignment="1">
      <alignment horizontal="right"/>
    </xf>
    <xf numFmtId="0" fontId="43" fillId="48" borderId="95" xfId="0" applyFont="1" applyFill="1" applyBorder="1"/>
    <xf numFmtId="0" fontId="39" fillId="0" borderId="21" xfId="0" applyFont="1" applyBorder="1"/>
    <xf numFmtId="3" fontId="39" fillId="0" borderId="9" xfId="34" applyNumberFormat="1" applyFont="1" applyFill="1" applyBorder="1"/>
    <xf numFmtId="0" fontId="42" fillId="48" borderId="33" xfId="122" applyFont="1" applyFill="1" applyBorder="1"/>
    <xf numFmtId="0" fontId="42" fillId="48" borderId="18" xfId="122" applyFont="1" applyFill="1" applyBorder="1"/>
    <xf numFmtId="0" fontId="39" fillId="0" borderId="18" xfId="122" applyBorder="1" applyAlignment="1">
      <alignment horizontal="center"/>
    </xf>
    <xf numFmtId="0" fontId="39" fillId="0" borderId="18" xfId="122" applyBorder="1" applyAlignment="1">
      <alignment horizontal="right"/>
    </xf>
    <xf numFmtId="3" fontId="39" fillId="0" borderId="9" xfId="34" applyNumberFormat="1" applyFont="1" applyBorder="1"/>
    <xf numFmtId="3" fontId="39" fillId="0" borderId="19" xfId="34" applyNumberFormat="1" applyFont="1" applyBorder="1"/>
    <xf numFmtId="0" fontId="42" fillId="48" borderId="33" xfId="122" applyFont="1" applyFill="1" applyBorder="1" applyAlignment="1">
      <alignment horizontal="left"/>
    </xf>
    <xf numFmtId="3" fontId="39" fillId="0" borderId="19" xfId="34" applyNumberFormat="1" applyFont="1" applyFill="1" applyBorder="1"/>
    <xf numFmtId="0" fontId="81" fillId="0" borderId="0" xfId="122" applyFont="1"/>
    <xf numFmtId="0" fontId="43" fillId="0" borderId="46" xfId="122" applyFont="1" applyBorder="1" applyAlignment="1">
      <alignment horizontal="left" wrapText="1"/>
    </xf>
    <xf numFmtId="0" fontId="43" fillId="0" borderId="0" xfId="122" applyFont="1" applyAlignment="1">
      <alignment horizontal="left" wrapText="1"/>
    </xf>
    <xf numFmtId="0" fontId="42" fillId="0" borderId="33" xfId="122" applyFont="1" applyBorder="1"/>
    <xf numFmtId="3" fontId="42" fillId="0" borderId="34" xfId="34" applyNumberFormat="1" applyFont="1" applyBorder="1"/>
    <xf numFmtId="10" fontId="42" fillId="0" borderId="9" xfId="192" applyNumberFormat="1" applyFont="1" applyFill="1" applyBorder="1"/>
    <xf numFmtId="165" fontId="39" fillId="0" borderId="9" xfId="700" applyNumberFormat="1" applyFont="1" applyBorder="1"/>
    <xf numFmtId="3" fontId="39" fillId="0" borderId="24" xfId="0" applyNumberFormat="1" applyFont="1" applyBorder="1"/>
    <xf numFmtId="3" fontId="41" fillId="0" borderId="9" xfId="0" applyNumberFormat="1" applyFont="1" applyBorder="1"/>
    <xf numFmtId="3" fontId="39" fillId="0" borderId="9" xfId="0" applyNumberFormat="1" applyFont="1" applyBorder="1"/>
    <xf numFmtId="10" fontId="39" fillId="0" borderId="38" xfId="0" applyNumberFormat="1" applyFont="1" applyBorder="1"/>
    <xf numFmtId="3" fontId="39" fillId="0" borderId="9" xfId="16260" applyNumberFormat="1" applyBorder="1" applyAlignment="1">
      <alignment horizontal="right"/>
    </xf>
    <xf numFmtId="3" fontId="39" fillId="0" borderId="19" xfId="0" applyNumberFormat="1" applyFont="1" applyBorder="1" applyAlignment="1">
      <alignment horizontal="right"/>
    </xf>
    <xf numFmtId="3" fontId="39" fillId="0" borderId="19" xfId="16260" applyNumberFormat="1" applyBorder="1" applyAlignment="1">
      <alignment horizontal="right"/>
    </xf>
    <xf numFmtId="3" fontId="39" fillId="0" borderId="18" xfId="0" applyNumberFormat="1" applyFont="1" applyBorder="1"/>
    <xf numFmtId="10" fontId="39" fillId="0" borderId="18" xfId="0" applyNumberFormat="1" applyFont="1" applyBorder="1"/>
    <xf numFmtId="0" fontId="15" fillId="0" borderId="0" xfId="31695"/>
    <xf numFmtId="0" fontId="15" fillId="0" borderId="0" xfId="31695" applyAlignment="1">
      <alignment vertical="center"/>
    </xf>
    <xf numFmtId="0" fontId="39" fillId="0" borderId="9" xfId="0" applyFont="1" applyBorder="1" applyAlignment="1">
      <alignment horizontal="center" vertical="center" wrapText="1"/>
    </xf>
    <xf numFmtId="0" fontId="15" fillId="0" borderId="0" xfId="31695" applyAlignment="1">
      <alignment horizontal="center" vertical="center"/>
    </xf>
    <xf numFmtId="0" fontId="82" fillId="48" borderId="9" xfId="0" applyFont="1" applyFill="1" applyBorder="1" applyAlignment="1">
      <alignment horizontal="center" vertical="center" wrapText="1"/>
    </xf>
    <xf numFmtId="0" fontId="82" fillId="0" borderId="9" xfId="0" applyFont="1" applyBorder="1" applyAlignment="1">
      <alignment horizontal="right" vertical="center" wrapText="1"/>
    </xf>
    <xf numFmtId="0" fontId="83" fillId="48" borderId="9" xfId="0" applyFont="1" applyFill="1" applyBorder="1" applyAlignment="1">
      <alignment horizontal="right" vertical="center" wrapText="1"/>
    </xf>
    <xf numFmtId="10" fontId="83" fillId="46" borderId="9" xfId="0" applyNumberFormat="1" applyFont="1" applyFill="1" applyBorder="1" applyAlignment="1">
      <alignment horizontal="right" vertical="center"/>
    </xf>
    <xf numFmtId="3" fontId="42" fillId="0" borderId="35" xfId="34" applyNumberFormat="1" applyFont="1" applyBorder="1"/>
    <xf numFmtId="0" fontId="42" fillId="48" borderId="77" xfId="122" applyFont="1" applyFill="1" applyBorder="1"/>
    <xf numFmtId="0" fontId="39" fillId="0" borderId="104" xfId="122" applyBorder="1"/>
    <xf numFmtId="0" fontId="43" fillId="48" borderId="9" xfId="122" applyFont="1" applyFill="1" applyBorder="1"/>
    <xf numFmtId="0" fontId="153" fillId="0" borderId="9" xfId="0" applyFont="1" applyBorder="1" applyAlignment="1">
      <alignment horizontal="left"/>
    </xf>
    <xf numFmtId="0" fontId="39" fillId="0" borderId="100" xfId="0" applyFont="1" applyBorder="1"/>
    <xf numFmtId="164" fontId="39" fillId="0" borderId="19" xfId="46763" applyNumberFormat="1" applyFont="1" applyFill="1" applyBorder="1"/>
    <xf numFmtId="0" fontId="39" fillId="0" borderId="19" xfId="0" applyFont="1" applyBorder="1"/>
    <xf numFmtId="0" fontId="39" fillId="0" borderId="75" xfId="0" applyFont="1" applyBorder="1"/>
    <xf numFmtId="0" fontId="39" fillId="45" borderId="18" xfId="0" applyFont="1" applyFill="1" applyBorder="1"/>
    <xf numFmtId="0" fontId="42" fillId="45" borderId="36" xfId="0" applyFont="1" applyFill="1" applyBorder="1"/>
    <xf numFmtId="0" fontId="39" fillId="45" borderId="74" xfId="0" applyFont="1" applyFill="1" applyBorder="1"/>
    <xf numFmtId="0" fontId="153" fillId="45" borderId="34" xfId="0" applyFont="1" applyFill="1" applyBorder="1"/>
    <xf numFmtId="0" fontId="153" fillId="45" borderId="35" xfId="0" applyFont="1" applyFill="1" applyBorder="1"/>
    <xf numFmtId="0" fontId="61" fillId="48" borderId="79" xfId="122" applyFont="1" applyFill="1" applyBorder="1" applyAlignment="1">
      <alignment horizontal="center" vertical="center" wrapText="1"/>
    </xf>
    <xf numFmtId="0" fontId="42" fillId="0" borderId="74" xfId="0" applyFont="1" applyBorder="1" applyAlignment="1">
      <alignment horizontal="center"/>
    </xf>
    <xf numFmtId="10" fontId="42" fillId="0" borderId="74" xfId="0" applyNumberFormat="1" applyFont="1" applyBorder="1" applyAlignment="1">
      <alignment horizontal="right" vertical="center"/>
    </xf>
    <xf numFmtId="165" fontId="39" fillId="0" borderId="0" xfId="700" applyNumberFormat="1" applyFont="1" applyFill="1" applyBorder="1" applyAlignment="1">
      <alignment vertical="center"/>
    </xf>
    <xf numFmtId="165" fontId="39" fillId="0" borderId="19" xfId="0" applyNumberFormat="1" applyFont="1" applyBorder="1"/>
    <xf numFmtId="165" fontId="39" fillId="0" borderId="19" xfId="506" applyNumberFormat="1" applyFont="1" applyFill="1" applyBorder="1" applyAlignment="1">
      <alignment vertical="center" wrapText="1"/>
    </xf>
    <xf numFmtId="10" fontId="39" fillId="0" borderId="19" xfId="34" applyNumberFormat="1" applyFont="1" applyBorder="1"/>
    <xf numFmtId="178" fontId="42" fillId="0" borderId="34" xfId="506" applyNumberFormat="1" applyFont="1" applyFill="1" applyBorder="1" applyAlignment="1">
      <alignment horizontal="center" vertical="center" wrapText="1"/>
    </xf>
    <xf numFmtId="165" fontId="42" fillId="0" borderId="34" xfId="0" applyNumberFormat="1" applyFont="1" applyBorder="1"/>
    <xf numFmtId="10" fontId="42" fillId="0" borderId="34" xfId="34" applyNumberFormat="1" applyFont="1" applyBorder="1"/>
    <xf numFmtId="0" fontId="82"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9" fillId="0" borderId="9" xfId="0" applyNumberFormat="1" applyFont="1" applyBorder="1" applyAlignment="1">
      <alignment horizontal="center"/>
    </xf>
    <xf numFmtId="3" fontId="39" fillId="0" borderId="21" xfId="16278" applyNumberFormat="1" applyBorder="1" applyAlignment="1">
      <alignment horizontal="right"/>
    </xf>
    <xf numFmtId="3" fontId="42" fillId="0" borderId="34" xfId="0" applyNumberFormat="1" applyFont="1" applyBorder="1" applyAlignment="1">
      <alignment horizontal="center"/>
    </xf>
    <xf numFmtId="164" fontId="39" fillId="0" borderId="9" xfId="46747" applyNumberFormat="1" applyFont="1" applyFill="1" applyBorder="1"/>
    <xf numFmtId="10" fontId="39" fillId="0" borderId="19" xfId="0" applyNumberFormat="1" applyFont="1" applyBorder="1"/>
    <xf numFmtId="165" fontId="39" fillId="0" borderId="9" xfId="700" applyNumberFormat="1" applyFont="1" applyFill="1" applyBorder="1" applyAlignment="1">
      <alignment vertical="center"/>
    </xf>
    <xf numFmtId="165" fontId="39" fillId="0" borderId="39" xfId="700" applyNumberFormat="1" applyFont="1" applyFill="1" applyBorder="1" applyAlignment="1">
      <alignment vertical="center"/>
    </xf>
    <xf numFmtId="165" fontId="0" fillId="0" borderId="9" xfId="46819" applyNumberFormat="1" applyFont="1" applyFill="1" applyBorder="1"/>
    <xf numFmtId="42" fontId="42" fillId="0" borderId="74" xfId="0" applyNumberFormat="1" applyFont="1" applyBorder="1"/>
    <xf numFmtId="42" fontId="42" fillId="0" borderId="107" xfId="0" applyNumberFormat="1" applyFont="1" applyBorder="1"/>
    <xf numFmtId="10" fontId="42" fillId="0" borderId="74" xfId="0" applyNumberFormat="1" applyFont="1" applyBorder="1"/>
    <xf numFmtId="0" fontId="42" fillId="0" borderId="9" xfId="0" applyFont="1" applyBorder="1" applyAlignment="1">
      <alignment horizontal="center"/>
    </xf>
    <xf numFmtId="3" fontId="39" fillId="49" borderId="9" xfId="0" applyNumberFormat="1" applyFont="1" applyFill="1" applyBorder="1"/>
    <xf numFmtId="3" fontId="39" fillId="0" borderId="24" xfId="122" applyNumberFormat="1" applyBorder="1" applyAlignment="1">
      <alignment horizontal="right" vertical="center"/>
    </xf>
    <xf numFmtId="3" fontId="39" fillId="0" borderId="62" xfId="122" applyNumberFormat="1" applyBorder="1" applyAlignment="1">
      <alignment horizontal="right" vertical="center"/>
    </xf>
    <xf numFmtId="3" fontId="39" fillId="0" borderId="0" xfId="0" applyNumberFormat="1" applyFont="1"/>
    <xf numFmtId="0" fontId="81" fillId="0" borderId="0" xfId="122" applyFont="1" applyAlignment="1">
      <alignment horizontal="center"/>
    </xf>
    <xf numFmtId="0" fontId="39" fillId="0" borderId="19" xfId="0" applyFont="1" applyBorder="1" applyAlignment="1">
      <alignment horizontal="center"/>
    </xf>
    <xf numFmtId="165" fontId="0" fillId="0" borderId="19" xfId="0" applyNumberFormat="1" applyBorder="1"/>
    <xf numFmtId="0" fontId="42" fillId="45" borderId="18" xfId="0" applyFont="1" applyFill="1" applyBorder="1"/>
    <xf numFmtId="0" fontId="0" fillId="45" borderId="18" xfId="0" applyFill="1" applyBorder="1"/>
    <xf numFmtId="42" fontId="0" fillId="0" borderId="0" xfId="0" applyNumberFormat="1"/>
    <xf numFmtId="0" fontId="39" fillId="45" borderId="96" xfId="122" applyFill="1" applyBorder="1"/>
    <xf numFmtId="0" fontId="42" fillId="48" borderId="54" xfId="122" applyFont="1" applyFill="1" applyBorder="1"/>
    <xf numFmtId="0" fontId="42" fillId="48" borderId="97" xfId="122" applyFont="1" applyFill="1" applyBorder="1"/>
    <xf numFmtId="0" fontId="39" fillId="45" borderId="49" xfId="122" applyFill="1" applyBorder="1"/>
    <xf numFmtId="0" fontId="42" fillId="48" borderId="56" xfId="122" applyFont="1" applyFill="1" applyBorder="1"/>
    <xf numFmtId="0" fontId="42" fillId="48" borderId="51" xfId="122" applyFont="1" applyFill="1" applyBorder="1" applyAlignment="1">
      <alignment horizontal="center" wrapText="1"/>
    </xf>
    <xf numFmtId="0" fontId="42" fillId="48" borderId="24" xfId="122" applyFont="1" applyFill="1" applyBorder="1" applyAlignment="1">
      <alignment horizontal="center" wrapText="1"/>
    </xf>
    <xf numFmtId="0" fontId="42" fillId="48" borderId="9" xfId="122" applyFont="1" applyFill="1" applyBorder="1" applyAlignment="1">
      <alignment horizontal="center" wrapText="1"/>
    </xf>
    <xf numFmtId="0" fontId="42" fillId="48" borderId="38" xfId="122" applyFont="1" applyFill="1" applyBorder="1" applyAlignment="1">
      <alignment horizontal="center" wrapText="1"/>
    </xf>
    <xf numFmtId="0" fontId="42" fillId="45" borderId="56" xfId="122" applyFont="1" applyFill="1" applyBorder="1"/>
    <xf numFmtId="0" fontId="39" fillId="45" borderId="51" xfId="122" applyFill="1" applyBorder="1"/>
    <xf numFmtId="0" fontId="39" fillId="45" borderId="9" xfId="122" applyFill="1" applyBorder="1" applyAlignment="1">
      <alignment horizontal="center"/>
    </xf>
    <xf numFmtId="0" fontId="39" fillId="45" borderId="9" xfId="122" applyFill="1" applyBorder="1"/>
    <xf numFmtId="0" fontId="39" fillId="0" borderId="49" xfId="122" applyBorder="1"/>
    <xf numFmtId="0" fontId="42" fillId="45" borderId="77" xfId="122" applyFont="1" applyFill="1" applyBorder="1"/>
    <xf numFmtId="0" fontId="39" fillId="49" borderId="0" xfId="122" applyFill="1"/>
    <xf numFmtId="0" fontId="42" fillId="0" borderId="77" xfId="122" applyFont="1" applyBorder="1"/>
    <xf numFmtId="0" fontId="42" fillId="45" borderId="24" xfId="122" applyFont="1" applyFill="1" applyBorder="1"/>
    <xf numFmtId="0" fontId="42" fillId="45" borderId="9" xfId="122" applyFont="1" applyFill="1" applyBorder="1"/>
    <xf numFmtId="0" fontId="42" fillId="45" borderId="21" xfId="122" applyFont="1" applyFill="1" applyBorder="1"/>
    <xf numFmtId="0" fontId="42" fillId="45" borderId="38" xfId="122" applyFont="1" applyFill="1" applyBorder="1"/>
    <xf numFmtId="0" fontId="39" fillId="0" borderId="9" xfId="122" applyBorder="1"/>
    <xf numFmtId="0" fontId="39" fillId="0" borderId="39" xfId="122" applyBorder="1"/>
    <xf numFmtId="164" fontId="83" fillId="0" borderId="9" xfId="4492" applyNumberFormat="1" applyFont="1" applyFill="1" applyBorder="1" applyAlignment="1">
      <alignment horizontal="right" vertical="center"/>
    </xf>
    <xf numFmtId="164" fontId="83" fillId="0" borderId="9" xfId="4492" applyNumberFormat="1" applyFont="1" applyFill="1" applyBorder="1" applyAlignment="1">
      <alignment horizontal="center" vertical="center"/>
    </xf>
    <xf numFmtId="49" fontId="39" fillId="0" borderId="0" xfId="122" applyNumberFormat="1" applyAlignment="1">
      <alignment horizontal="center"/>
    </xf>
    <xf numFmtId="0" fontId="39" fillId="0" borderId="18" xfId="122" applyBorder="1"/>
    <xf numFmtId="164" fontId="39" fillId="0" borderId="9" xfId="34" applyNumberFormat="1" applyFont="1" applyBorder="1" applyAlignment="1">
      <alignment horizontal="center"/>
    </xf>
    <xf numFmtId="164" fontId="42" fillId="0" borderId="34" xfId="34" applyNumberFormat="1" applyFont="1" applyBorder="1"/>
    <xf numFmtId="164" fontId="42" fillId="0" borderId="34" xfId="34" applyNumberFormat="1" applyFont="1" applyBorder="1" applyAlignment="1">
      <alignment horizontal="center"/>
    </xf>
    <xf numFmtId="0" fontId="39" fillId="48" borderId="26" xfId="122" applyFill="1" applyBorder="1" applyAlignment="1">
      <alignment horizontal="center"/>
    </xf>
    <xf numFmtId="0" fontId="39" fillId="48" borderId="18" xfId="122" applyFill="1" applyBorder="1" applyAlignment="1">
      <alignment horizontal="center"/>
    </xf>
    <xf numFmtId="0" fontId="42" fillId="48" borderId="48" xfId="122" applyFont="1" applyFill="1" applyBorder="1"/>
    <xf numFmtId="0" fontId="42" fillId="48" borderId="47" xfId="122" applyFont="1" applyFill="1" applyBorder="1"/>
    <xf numFmtId="0" fontId="42" fillId="48" borderId="22" xfId="122" applyFont="1" applyFill="1" applyBorder="1"/>
    <xf numFmtId="0" fontId="42" fillId="48" borderId="19" xfId="122" applyFont="1" applyFill="1" applyBorder="1"/>
    <xf numFmtId="164" fontId="39" fillId="0" borderId="39" xfId="34" applyNumberFormat="1" applyFont="1" applyBorder="1"/>
    <xf numFmtId="164" fontId="39" fillId="0" borderId="39" xfId="34" applyNumberFormat="1" applyFont="1" applyBorder="1" applyAlignment="1">
      <alignment horizontal="center"/>
    </xf>
    <xf numFmtId="164" fontId="42" fillId="0" borderId="35" xfId="34" applyNumberFormat="1" applyFont="1" applyBorder="1"/>
    <xf numFmtId="164" fontId="42" fillId="0" borderId="0" xfId="34" applyNumberFormat="1" applyFont="1" applyBorder="1"/>
    <xf numFmtId="164" fontId="42" fillId="0" borderId="0" xfId="34" applyNumberFormat="1" applyFont="1" applyBorder="1" applyAlignment="1">
      <alignment horizontal="center"/>
    </xf>
    <xf numFmtId="37" fontId="42" fillId="0" borderId="0" xfId="34" applyNumberFormat="1" applyFont="1" applyBorder="1"/>
    <xf numFmtId="0" fontId="82" fillId="48" borderId="74" xfId="122" applyFont="1" applyFill="1" applyBorder="1"/>
    <xf numFmtId="0" fontId="82" fillId="48" borderId="74" xfId="122" applyFont="1" applyFill="1" applyBorder="1" applyAlignment="1">
      <alignment wrapText="1"/>
    </xf>
    <xf numFmtId="0" fontId="83" fillId="0" borderId="52" xfId="122" applyFont="1" applyBorder="1"/>
    <xf numFmtId="0" fontId="83" fillId="0" borderId="40" xfId="122" applyFont="1" applyBorder="1"/>
    <xf numFmtId="0" fontId="83" fillId="0" borderId="39" xfId="122" applyFont="1" applyBorder="1" applyAlignment="1">
      <alignment horizontal="center"/>
    </xf>
    <xf numFmtId="0" fontId="83" fillId="0" borderId="35" xfId="122" applyFont="1" applyBorder="1" applyAlignment="1">
      <alignment horizontal="center"/>
    </xf>
    <xf numFmtId="0" fontId="82" fillId="0" borderId="0" xfId="122" applyFont="1" applyAlignment="1">
      <alignment wrapText="1"/>
    </xf>
    <xf numFmtId="0" fontId="82" fillId="48" borderId="33" xfId="122" applyFont="1" applyFill="1" applyBorder="1" applyAlignment="1">
      <alignment horizontal="center" wrapText="1"/>
    </xf>
    <xf numFmtId="0" fontId="82" fillId="48" borderId="34" xfId="122" applyFont="1" applyFill="1" applyBorder="1" applyAlignment="1">
      <alignment horizontal="center" wrapText="1"/>
    </xf>
    <xf numFmtId="0" fontId="82" fillId="48" borderId="35" xfId="122" applyFont="1" applyFill="1" applyBorder="1" applyAlignment="1">
      <alignment horizontal="center" wrapText="1"/>
    </xf>
    <xf numFmtId="44" fontId="39" fillId="0" borderId="9" xfId="46819" applyFont="1" applyFill="1" applyBorder="1" applyAlignment="1">
      <alignment horizontal="right" vertical="top"/>
    </xf>
    <xf numFmtId="0" fontId="163" fillId="0" borderId="0" xfId="0" applyFont="1"/>
    <xf numFmtId="0" fontId="131" fillId="0" borderId="48" xfId="845" applyFont="1" applyBorder="1" applyAlignment="1">
      <alignment vertical="center" wrapText="1"/>
    </xf>
    <xf numFmtId="0" fontId="131" fillId="0" borderId="0" xfId="845" applyFont="1" applyAlignment="1">
      <alignment vertical="center" wrapText="1"/>
    </xf>
    <xf numFmtId="0" fontId="131" fillId="0" borderId="0" xfId="845" applyFont="1" applyAlignment="1">
      <alignment horizontal="center" vertical="center" wrapText="1"/>
    </xf>
    <xf numFmtId="3" fontId="39" fillId="0" borderId="32" xfId="122" applyNumberFormat="1" applyBorder="1" applyAlignment="1">
      <alignment horizontal="right"/>
    </xf>
    <xf numFmtId="14" fontId="42" fillId="0" borderId="77" xfId="122" applyNumberFormat="1" applyFont="1" applyBorder="1" applyAlignment="1">
      <alignment horizontal="left"/>
    </xf>
    <xf numFmtId="14" fontId="42" fillId="0" borderId="104" xfId="122" applyNumberFormat="1" applyFont="1" applyBorder="1" applyAlignment="1">
      <alignment horizontal="left"/>
    </xf>
    <xf numFmtId="0" fontId="42" fillId="0" borderId="95" xfId="122" applyFont="1" applyBorder="1" applyAlignment="1">
      <alignment horizontal="center"/>
    </xf>
    <xf numFmtId="3" fontId="39" fillId="49" borderId="24" xfId="0" applyNumberFormat="1" applyFont="1" applyFill="1" applyBorder="1"/>
    <xf numFmtId="3" fontId="39" fillId="0" borderId="24" xfId="354" applyNumberFormat="1" applyFont="1" applyBorder="1" applyAlignment="1">
      <alignment horizontal="right"/>
    </xf>
    <xf numFmtId="3" fontId="39" fillId="0" borderId="62" xfId="354" applyNumberFormat="1" applyFont="1" applyBorder="1" applyAlignment="1">
      <alignment horizontal="right"/>
    </xf>
    <xf numFmtId="0" fontId="166" fillId="0" borderId="107" xfId="0" applyFont="1" applyBorder="1" applyAlignment="1">
      <alignment vertical="center" wrapText="1"/>
    </xf>
    <xf numFmtId="0" fontId="166" fillId="0" borderId="58" xfId="0" applyFont="1" applyBorder="1" applyAlignment="1">
      <alignment horizontal="right" vertical="center" wrapText="1"/>
    </xf>
    <xf numFmtId="42" fontId="39" fillId="0" borderId="9" xfId="59" applyNumberFormat="1" applyFont="1" applyFill="1" applyBorder="1" applyAlignment="1"/>
    <xf numFmtId="14" fontId="42" fillId="0" borderId="20" xfId="0" applyNumberFormat="1" applyFont="1" applyBorder="1" applyAlignment="1">
      <alignment horizontal="left"/>
    </xf>
    <xf numFmtId="0" fontId="39" fillId="45" borderId="38" xfId="122" applyFill="1" applyBorder="1"/>
    <xf numFmtId="0" fontId="39" fillId="45" borderId="97" xfId="122" applyFill="1" applyBorder="1"/>
    <xf numFmtId="0" fontId="42" fillId="45" borderId="96" xfId="122" applyFont="1" applyFill="1" applyBorder="1"/>
    <xf numFmtId="3" fontId="39" fillId="0" borderId="21" xfId="0" applyNumberFormat="1" applyFont="1" applyBorder="1"/>
    <xf numFmtId="14" fontId="42" fillId="0" borderId="49" xfId="122" applyNumberFormat="1" applyFont="1" applyBorder="1" applyAlignment="1">
      <alignment horizontal="left"/>
    </xf>
    <xf numFmtId="3" fontId="39" fillId="0" borderId="21" xfId="0" applyNumberFormat="1" applyFont="1" applyBorder="1" applyAlignment="1">
      <alignment horizontal="right"/>
    </xf>
    <xf numFmtId="10" fontId="39" fillId="45" borderId="9" xfId="192" applyNumberFormat="1" applyFont="1" applyFill="1" applyBorder="1"/>
    <xf numFmtId="10" fontId="42" fillId="0" borderId="9" xfId="192" applyNumberFormat="1" applyFont="1" applyBorder="1"/>
    <xf numFmtId="0" fontId="39" fillId="0" borderId="9" xfId="0" applyFont="1" applyBorder="1" applyAlignment="1">
      <alignment wrapText="1"/>
    </xf>
    <xf numFmtId="37" fontId="157" fillId="0" borderId="40" xfId="122" applyNumberFormat="1" applyFont="1" applyBorder="1"/>
    <xf numFmtId="0" fontId="42" fillId="45" borderId="60" xfId="122" applyFont="1" applyFill="1" applyBorder="1" applyAlignment="1">
      <alignment horizontal="center" wrapText="1"/>
    </xf>
    <xf numFmtId="164" fontId="39" fillId="0" borderId="0" xfId="122" applyNumberFormat="1" applyAlignment="1">
      <alignment horizontal="center"/>
    </xf>
    <xf numFmtId="0" fontId="167" fillId="0" borderId="0" xfId="0" applyFont="1"/>
    <xf numFmtId="0" fontId="42" fillId="45" borderId="62" xfId="122" applyFont="1" applyFill="1" applyBorder="1"/>
    <xf numFmtId="0" fontId="42" fillId="45" borderId="75" xfId="122" applyFont="1" applyFill="1" applyBorder="1"/>
    <xf numFmtId="0" fontId="42" fillId="48" borderId="20" xfId="122" applyFont="1" applyFill="1" applyBorder="1" applyAlignment="1">
      <alignment horizontal="center" wrapText="1"/>
    </xf>
    <xf numFmtId="0" fontId="39" fillId="45" borderId="20" xfId="122" applyFill="1" applyBorder="1"/>
    <xf numFmtId="0" fontId="42" fillId="45" borderId="96" xfId="122" applyFont="1" applyFill="1" applyBorder="1" applyAlignment="1">
      <alignment horizontal="center" wrapText="1"/>
    </xf>
    <xf numFmtId="0" fontId="42" fillId="45" borderId="49" xfId="122" applyFont="1" applyFill="1" applyBorder="1"/>
    <xf numFmtId="0" fontId="42" fillId="48" borderId="21" xfId="122" applyFont="1" applyFill="1" applyBorder="1" applyAlignment="1">
      <alignment horizontal="center" wrapText="1"/>
    </xf>
    <xf numFmtId="0" fontId="39" fillId="45" borderId="21" xfId="122" applyFill="1" applyBorder="1"/>
    <xf numFmtId="164" fontId="158" fillId="0" borderId="21" xfId="34" applyNumberFormat="1" applyFont="1" applyBorder="1"/>
    <xf numFmtId="0" fontId="42" fillId="0" borderId="95" xfId="917" applyFont="1" applyBorder="1" applyAlignment="1">
      <alignment horizontal="left"/>
    </xf>
    <xf numFmtId="0" fontId="39" fillId="23" borderId="33" xfId="917" applyFill="1" applyBorder="1" applyAlignment="1">
      <alignment horizontal="center" vertical="center"/>
    </xf>
    <xf numFmtId="3" fontId="146" fillId="0" borderId="35" xfId="0" applyNumberFormat="1" applyFont="1" applyBorder="1" applyAlignment="1">
      <alignment horizontal="right" vertical="center"/>
    </xf>
    <xf numFmtId="0" fontId="42" fillId="48" borderId="105" xfId="46740" applyFont="1" applyFill="1" applyBorder="1" applyAlignment="1">
      <alignment horizontal="center" vertical="center" wrapText="1"/>
    </xf>
    <xf numFmtId="3" fontId="39" fillId="0" borderId="60" xfId="46740" applyNumberFormat="1" applyBorder="1" applyAlignment="1">
      <alignment horizontal="right" vertical="center" wrapText="1"/>
    </xf>
    <xf numFmtId="3" fontId="145" fillId="0" borderId="102" xfId="0" applyNumberFormat="1" applyFont="1" applyBorder="1" applyAlignment="1">
      <alignment horizontal="right" vertical="center"/>
    </xf>
    <xf numFmtId="3" fontId="146" fillId="0" borderId="101" xfId="0" applyNumberFormat="1" applyFont="1" applyBorder="1" applyAlignment="1">
      <alignment horizontal="right" vertical="center"/>
    </xf>
    <xf numFmtId="0" fontId="39" fillId="23" borderId="35" xfId="917" applyFill="1" applyBorder="1" applyAlignment="1">
      <alignment horizontal="center" vertical="center"/>
    </xf>
    <xf numFmtId="0" fontId="42" fillId="48" borderId="96" xfId="122" applyFont="1" applyFill="1" applyBorder="1"/>
    <xf numFmtId="165" fontId="39" fillId="0" borderId="9" xfId="46815" applyNumberFormat="1" applyFont="1" applyFill="1" applyBorder="1" applyAlignment="1">
      <alignment horizontal="right" vertical="top"/>
    </xf>
    <xf numFmtId="10" fontId="39" fillId="0" borderId="9" xfId="46816" applyNumberFormat="1" applyFont="1" applyFill="1" applyBorder="1"/>
    <xf numFmtId="0" fontId="168" fillId="0" borderId="9" xfId="0" applyFont="1" applyBorder="1"/>
    <xf numFmtId="164" fontId="42" fillId="0" borderId="34" xfId="34" applyNumberFormat="1" applyFont="1" applyFill="1" applyBorder="1"/>
    <xf numFmtId="164" fontId="42" fillId="0" borderId="34" xfId="34" applyNumberFormat="1" applyFont="1" applyFill="1" applyBorder="1" applyAlignment="1">
      <alignment horizontal="center"/>
    </xf>
    <xf numFmtId="165" fontId="42" fillId="0" borderId="9" xfId="46811" applyNumberFormat="1" applyFont="1" applyBorder="1"/>
    <xf numFmtId="10" fontId="42" fillId="0" borderId="9" xfId="46816" applyNumberFormat="1" applyFont="1" applyBorder="1"/>
    <xf numFmtId="3" fontId="39" fillId="0" borderId="19" xfId="0" applyNumberFormat="1" applyFont="1" applyBorder="1"/>
    <xf numFmtId="10" fontId="39" fillId="0" borderId="19" xfId="0" applyNumberFormat="1" applyFont="1" applyBorder="1" applyAlignment="1">
      <alignment horizontal="right"/>
    </xf>
    <xf numFmtId="3" fontId="42" fillId="0" borderId="34" xfId="16260" applyNumberFormat="1" applyFont="1" applyBorder="1" applyAlignment="1">
      <alignment horizontal="right"/>
    </xf>
    <xf numFmtId="10" fontId="42" fillId="0" borderId="35" xfId="0" applyNumberFormat="1" applyFont="1" applyBorder="1" applyAlignment="1">
      <alignment horizontal="right"/>
    </xf>
    <xf numFmtId="0" fontId="42" fillId="45" borderId="30" xfId="122" applyFont="1" applyFill="1" applyBorder="1" applyAlignment="1">
      <alignment horizontal="center" wrapText="1"/>
    </xf>
    <xf numFmtId="3" fontId="42" fillId="45" borderId="30" xfId="122" applyNumberFormat="1" applyFont="1" applyFill="1" applyBorder="1" applyAlignment="1">
      <alignment horizontal="center" wrapText="1"/>
    </xf>
    <xf numFmtId="0" fontId="39" fillId="45" borderId="25" xfId="122" applyFill="1" applyBorder="1" applyAlignment="1">
      <alignment horizontal="center"/>
    </xf>
    <xf numFmtId="0" fontId="42" fillId="45" borderId="102" xfId="122" applyFont="1" applyFill="1" applyBorder="1" applyAlignment="1">
      <alignment wrapText="1"/>
    </xf>
    <xf numFmtId="3" fontId="83" fillId="0" borderId="32" xfId="122" applyNumberFormat="1" applyFont="1" applyBorder="1"/>
    <xf numFmtId="3" fontId="83" fillId="0" borderId="39" xfId="122" applyNumberFormat="1" applyFont="1" applyBorder="1"/>
    <xf numFmtId="3" fontId="83" fillId="0" borderId="41" xfId="122" applyNumberFormat="1" applyFont="1" applyBorder="1"/>
    <xf numFmtId="0" fontId="171" fillId="49" borderId="0" xfId="0" applyFont="1" applyFill="1"/>
    <xf numFmtId="0" fontId="39" fillId="0" borderId="64" xfId="0" applyFont="1" applyBorder="1"/>
    <xf numFmtId="0" fontId="39" fillId="45" borderId="107" xfId="0" applyFont="1" applyFill="1" applyBorder="1"/>
    <xf numFmtId="0" fontId="39" fillId="45" borderId="50" xfId="0" applyFont="1" applyFill="1" applyBorder="1"/>
    <xf numFmtId="0" fontId="39" fillId="45" borderId="39" xfId="0" applyFont="1" applyFill="1" applyBorder="1"/>
    <xf numFmtId="164" fontId="39" fillId="45" borderId="39" xfId="34" applyNumberFormat="1" applyFont="1" applyFill="1" applyBorder="1"/>
    <xf numFmtId="0" fontId="39" fillId="45" borderId="27" xfId="0" applyFont="1" applyFill="1" applyBorder="1"/>
    <xf numFmtId="0" fontId="42" fillId="45" borderId="74" xfId="0" applyFont="1" applyFill="1" applyBorder="1"/>
    <xf numFmtId="0" fontId="172" fillId="0" borderId="0" xfId="122" applyFont="1" applyAlignment="1">
      <alignment wrapText="1"/>
    </xf>
    <xf numFmtId="0" fontId="172" fillId="0" borderId="0" xfId="122" applyFont="1"/>
    <xf numFmtId="0" fontId="80" fillId="49" borderId="9" xfId="122" applyFont="1" applyFill="1" applyBorder="1"/>
    <xf numFmtId="0" fontId="42" fillId="48" borderId="74" xfId="122" applyFont="1" applyFill="1" applyBorder="1" applyAlignment="1">
      <alignment horizontal="center" vertical="center" wrapText="1"/>
    </xf>
    <xf numFmtId="0" fontId="147" fillId="45" borderId="18" xfId="122" applyFont="1" applyFill="1" applyBorder="1"/>
    <xf numFmtId="0" fontId="39" fillId="45" borderId="18" xfId="122" applyFill="1" applyBorder="1"/>
    <xf numFmtId="0" fontId="147" fillId="45" borderId="9" xfId="122" applyFont="1" applyFill="1" applyBorder="1"/>
    <xf numFmtId="3" fontId="164" fillId="0" borderId="0" xfId="845" applyNumberFormat="1" applyFont="1" applyAlignment="1">
      <alignment horizontal="center" vertical="center" wrapText="1"/>
    </xf>
    <xf numFmtId="14" fontId="39" fillId="0" borderId="9" xfId="122" applyNumberFormat="1" applyBorder="1"/>
    <xf numFmtId="0" fontId="39" fillId="0" borderId="9" xfId="122" applyBorder="1" applyAlignment="1">
      <alignment horizontal="center" vertical="center"/>
    </xf>
    <xf numFmtId="0" fontId="39" fillId="0" borderId="99" xfId="0" applyFont="1" applyBorder="1"/>
    <xf numFmtId="0" fontId="42" fillId="45" borderId="74" xfId="0" applyFont="1" applyFill="1" applyBorder="1" applyAlignment="1">
      <alignment horizontal="center"/>
    </xf>
    <xf numFmtId="0" fontId="42" fillId="0" borderId="56" xfId="0" applyFont="1" applyBorder="1"/>
    <xf numFmtId="0" fontId="42" fillId="0" borderId="36" xfId="0" applyFont="1" applyBorder="1" applyAlignment="1">
      <alignment horizontal="left" wrapText="1" indent="1"/>
    </xf>
    <xf numFmtId="0" fontId="42" fillId="0" borderId="32" xfId="0" applyFont="1" applyBorder="1" applyAlignment="1">
      <alignment wrapText="1"/>
    </xf>
    <xf numFmtId="0" fontId="42" fillId="48" borderId="54" xfId="127" applyFont="1" applyFill="1" applyBorder="1"/>
    <xf numFmtId="0" fontId="42" fillId="48" borderId="63" xfId="127" applyFont="1" applyFill="1" applyBorder="1"/>
    <xf numFmtId="0" fontId="42" fillId="48" borderId="32" xfId="127" applyFont="1" applyFill="1" applyBorder="1" applyAlignment="1">
      <alignment horizontal="center"/>
    </xf>
    <xf numFmtId="0" fontId="42" fillId="48" borderId="39" xfId="127" applyFont="1" applyFill="1" applyBorder="1" applyAlignment="1">
      <alignment horizontal="center"/>
    </xf>
    <xf numFmtId="0" fontId="42" fillId="48" borderId="41" xfId="127" applyFont="1" applyFill="1" applyBorder="1" applyAlignment="1">
      <alignment horizontal="center"/>
    </xf>
    <xf numFmtId="0" fontId="42" fillId="49" borderId="18" xfId="127" applyFont="1" applyFill="1" applyBorder="1"/>
    <xf numFmtId="165" fontId="39" fillId="0" borderId="46" xfId="127" applyNumberFormat="1" applyBorder="1"/>
    <xf numFmtId="165" fontId="39" fillId="0" borderId="18" xfId="127" applyNumberFormat="1" applyBorder="1"/>
    <xf numFmtId="165" fontId="39" fillId="0" borderId="37" xfId="700" applyNumberFormat="1" applyFont="1" applyFill="1" applyBorder="1" applyAlignment="1">
      <alignment horizontal="right" vertical="top"/>
    </xf>
    <xf numFmtId="0" fontId="42" fillId="49" borderId="9" xfId="127" applyFont="1" applyFill="1" applyBorder="1"/>
    <xf numFmtId="165" fontId="39" fillId="0" borderId="21" xfId="127" applyNumberFormat="1" applyBorder="1"/>
    <xf numFmtId="165" fontId="39" fillId="0" borderId="38" xfId="700" applyNumberFormat="1" applyFont="1" applyFill="1" applyBorder="1" applyAlignment="1">
      <alignment horizontal="right" vertical="top"/>
    </xf>
    <xf numFmtId="165" fontId="39" fillId="0" borderId="47" xfId="127" applyNumberFormat="1" applyBorder="1"/>
    <xf numFmtId="165" fontId="39" fillId="0" borderId="19" xfId="127" applyNumberFormat="1" applyBorder="1"/>
    <xf numFmtId="0" fontId="39" fillId="45" borderId="33" xfId="127" applyFill="1" applyBorder="1"/>
    <xf numFmtId="0" fontId="39" fillId="45" borderId="34" xfId="127" applyFill="1" applyBorder="1"/>
    <xf numFmtId="0" fontId="39" fillId="45" borderId="4" xfId="127" applyFill="1" applyBorder="1"/>
    <xf numFmtId="0" fontId="39" fillId="45" borderId="78" xfId="127" applyFill="1" applyBorder="1"/>
    <xf numFmtId="5" fontId="42" fillId="49" borderId="110" xfId="0" applyNumberFormat="1" applyFont="1" applyFill="1" applyBorder="1" applyAlignment="1">
      <alignment horizontal="left"/>
    </xf>
    <xf numFmtId="165" fontId="39" fillId="0" borderId="110" xfId="46811" applyNumberFormat="1" applyFont="1" applyFill="1" applyBorder="1"/>
    <xf numFmtId="0" fontId="39" fillId="0" borderId="77" xfId="0" applyFont="1" applyBorder="1"/>
    <xf numFmtId="0" fontId="39" fillId="0" borderId="0" xfId="141" applyAlignment="1">
      <alignment horizontal="left" indent="2"/>
    </xf>
    <xf numFmtId="0" fontId="39" fillId="0" borderId="49" xfId="123" applyBorder="1"/>
    <xf numFmtId="0" fontId="39" fillId="0" borderId="9" xfId="123" applyBorder="1"/>
    <xf numFmtId="0" fontId="164" fillId="0" borderId="0" xfId="845" applyFont="1" applyAlignment="1">
      <alignment horizontal="left" vertical="center" wrapText="1"/>
    </xf>
    <xf numFmtId="0" fontId="147" fillId="111" borderId="9" xfId="31695" applyFont="1" applyFill="1" applyBorder="1" applyAlignment="1">
      <alignment horizontal="center" vertical="center" wrapText="1"/>
    </xf>
    <xf numFmtId="0" fontId="147" fillId="111" borderId="9" xfId="31695" applyFont="1" applyFill="1" applyBorder="1" applyAlignment="1">
      <alignment horizontal="center" vertical="center"/>
    </xf>
    <xf numFmtId="3" fontId="147" fillId="111" borderId="9" xfId="31695" applyNumberFormat="1" applyFont="1" applyFill="1" applyBorder="1" applyAlignment="1">
      <alignment horizontal="center" vertical="center"/>
    </xf>
    <xf numFmtId="0" fontId="147" fillId="112" borderId="9" xfId="31695" applyFont="1" applyFill="1" applyBorder="1" applyAlignment="1">
      <alignment horizontal="center" vertical="center"/>
    </xf>
    <xf numFmtId="3" fontId="147" fillId="112" borderId="9" xfId="31695" applyNumberFormat="1" applyFont="1" applyFill="1" applyBorder="1" applyAlignment="1">
      <alignment horizontal="center" vertical="center"/>
    </xf>
    <xf numFmtId="3" fontId="154" fillId="0" borderId="9" xfId="122" applyNumberFormat="1" applyFont="1" applyBorder="1"/>
    <xf numFmtId="3" fontId="154" fillId="0" borderId="39" xfId="122" applyNumberFormat="1" applyFont="1" applyBorder="1"/>
    <xf numFmtId="165" fontId="39" fillId="0" borderId="0" xfId="127" applyNumberFormat="1"/>
    <xf numFmtId="10" fontId="0" fillId="0" borderId="0" xfId="1158" applyNumberFormat="1" applyFont="1"/>
    <xf numFmtId="164" fontId="39" fillId="0" borderId="0" xfId="122" applyNumberFormat="1"/>
    <xf numFmtId="0" fontId="39" fillId="49" borderId="9" xfId="122" applyFill="1" applyBorder="1"/>
    <xf numFmtId="3" fontId="39" fillId="0" borderId="9" xfId="34" applyNumberFormat="1" applyFont="1" applyFill="1" applyBorder="1" applyAlignment="1">
      <alignment horizontal="right"/>
    </xf>
    <xf numFmtId="3" fontId="39" fillId="0" borderId="19" xfId="34" applyNumberFormat="1" applyFont="1" applyFill="1" applyBorder="1" applyAlignment="1">
      <alignment horizontal="right"/>
    </xf>
    <xf numFmtId="165" fontId="39" fillId="0" borderId="0" xfId="0" applyNumberFormat="1" applyFont="1"/>
    <xf numFmtId="164" fontId="39" fillId="0" borderId="0" xfId="47509" applyNumberFormat="1" applyFont="1"/>
    <xf numFmtId="164" fontId="39" fillId="0" borderId="0" xfId="0" applyNumberFormat="1" applyFont="1"/>
    <xf numFmtId="6" fontId="0" fillId="0" borderId="0" xfId="0" applyNumberFormat="1"/>
    <xf numFmtId="9" fontId="0" fillId="0" borderId="0" xfId="1158" applyFont="1"/>
    <xf numFmtId="0" fontId="39" fillId="0" borderId="18" xfId="46747" applyNumberFormat="1" applyFont="1" applyFill="1" applyBorder="1" applyAlignment="1">
      <alignment horizontal="right"/>
    </xf>
    <xf numFmtId="0" fontId="176" fillId="110" borderId="107" xfId="0" applyFont="1" applyFill="1" applyBorder="1" applyAlignment="1">
      <alignment vertical="center" wrapText="1"/>
    </xf>
    <xf numFmtId="0" fontId="176" fillId="110" borderId="58" xfId="0" applyFont="1" applyFill="1" applyBorder="1" applyAlignment="1">
      <alignment horizontal="right" vertical="center" wrapText="1"/>
    </xf>
    <xf numFmtId="3" fontId="42" fillId="0" borderId="34" xfId="34" applyNumberFormat="1" applyFont="1" applyFill="1" applyBorder="1"/>
    <xf numFmtId="3" fontId="39" fillId="0" borderId="38" xfId="0" applyNumberFormat="1" applyFont="1" applyBorder="1"/>
    <xf numFmtId="3" fontId="42" fillId="0" borderId="107" xfId="122" applyNumberFormat="1" applyFont="1" applyBorder="1" applyAlignment="1">
      <alignment horizontal="right"/>
    </xf>
    <xf numFmtId="3" fontId="39" fillId="0" borderId="39" xfId="122" applyNumberFormat="1" applyBorder="1" applyAlignment="1">
      <alignment horizontal="right"/>
    </xf>
    <xf numFmtId="164" fontId="39" fillId="0" borderId="21" xfId="46776" applyNumberFormat="1" applyBorder="1"/>
    <xf numFmtId="164" fontId="39" fillId="0" borderId="18" xfId="46776" applyNumberFormat="1" applyBorder="1"/>
    <xf numFmtId="164" fontId="39" fillId="0" borderId="9" xfId="46776" applyNumberFormat="1" applyBorder="1"/>
    <xf numFmtId="165" fontId="39" fillId="0" borderId="9" xfId="700" applyNumberFormat="1" applyBorder="1"/>
    <xf numFmtId="172" fontId="39" fillId="0" borderId="23" xfId="182" applyNumberFormat="1" applyBorder="1"/>
    <xf numFmtId="177" fontId="39" fillId="0" borderId="46" xfId="700" applyNumberFormat="1" applyBorder="1"/>
    <xf numFmtId="172" fontId="39" fillId="0" borderId="37" xfId="182" applyNumberFormat="1" applyBorder="1"/>
    <xf numFmtId="165" fontId="39" fillId="0" borderId="46" xfId="47508" applyNumberFormat="1" applyBorder="1"/>
    <xf numFmtId="165" fontId="39" fillId="0" borderId="21" xfId="47508" applyNumberFormat="1" applyBorder="1"/>
    <xf numFmtId="164" fontId="39" fillId="45" borderId="21" xfId="34" applyNumberFormat="1" applyFill="1" applyBorder="1"/>
    <xf numFmtId="164" fontId="39" fillId="45" borderId="9" xfId="34" applyNumberFormat="1" applyFill="1" applyBorder="1"/>
    <xf numFmtId="172" fontId="39" fillId="45" borderId="23" xfId="182" applyNumberFormat="1" applyFill="1" applyBorder="1"/>
    <xf numFmtId="172" fontId="39" fillId="45" borderId="37" xfId="182" applyNumberFormat="1" applyFill="1" applyBorder="1"/>
    <xf numFmtId="0" fontId="39" fillId="45" borderId="21" xfId="34" applyNumberFormat="1" applyFill="1" applyBorder="1"/>
    <xf numFmtId="164" fontId="39" fillId="45" borderId="51" xfId="46776" applyNumberFormat="1" applyFill="1" applyBorder="1"/>
    <xf numFmtId="0" fontId="39" fillId="45" borderId="9" xfId="34" applyNumberFormat="1" applyFill="1" applyBorder="1"/>
    <xf numFmtId="172" fontId="39" fillId="0" borderId="20" xfId="182" applyNumberFormat="1" applyBorder="1"/>
    <xf numFmtId="164" fontId="39" fillId="45" borderId="49" xfId="46776" applyNumberFormat="1" applyFill="1" applyBorder="1"/>
    <xf numFmtId="0" fontId="39" fillId="49" borderId="77" xfId="122" applyFill="1" applyBorder="1"/>
    <xf numFmtId="0" fontId="39" fillId="49" borderId="49" xfId="122" applyFill="1" applyBorder="1"/>
    <xf numFmtId="164" fontId="39" fillId="45" borderId="49" xfId="34" applyNumberFormat="1" applyFill="1" applyBorder="1"/>
    <xf numFmtId="0" fontId="39" fillId="45" borderId="5" xfId="122" applyFill="1" applyBorder="1"/>
    <xf numFmtId="164" fontId="39" fillId="45" borderId="20" xfId="34" applyNumberFormat="1" applyFill="1" applyBorder="1"/>
    <xf numFmtId="39" fontId="39" fillId="45" borderId="9" xfId="34" applyNumberFormat="1" applyFill="1" applyBorder="1"/>
    <xf numFmtId="39" fontId="39" fillId="45" borderId="21" xfId="34" applyNumberFormat="1" applyFill="1" applyBorder="1"/>
    <xf numFmtId="0" fontId="39" fillId="45" borderId="49" xfId="34" applyNumberFormat="1" applyFill="1" applyBorder="1"/>
    <xf numFmtId="165" fontId="39" fillId="0" borderId="9" xfId="122" applyNumberFormat="1" applyBorder="1"/>
    <xf numFmtId="3" fontId="39" fillId="45" borderId="21" xfId="34" applyNumberFormat="1" applyFill="1" applyBorder="1"/>
    <xf numFmtId="177" fontId="39" fillId="0" borderId="9" xfId="122" applyNumberFormat="1" applyBorder="1"/>
    <xf numFmtId="177" fontId="39" fillId="0" borderId="9" xfId="700" applyNumberFormat="1" applyBorder="1"/>
    <xf numFmtId="3" fontId="39" fillId="45" borderId="9" xfId="34" applyNumberFormat="1" applyFill="1" applyBorder="1"/>
    <xf numFmtId="0" fontId="39" fillId="45" borderId="77" xfId="122" applyFill="1" applyBorder="1"/>
    <xf numFmtId="164" fontId="39" fillId="0" borderId="21" xfId="34" applyNumberFormat="1" applyBorder="1"/>
    <xf numFmtId="164" fontId="39" fillId="0" borderId="9" xfId="34" applyNumberFormat="1" applyBorder="1"/>
    <xf numFmtId="0" fontId="39" fillId="45" borderId="56" xfId="122" applyFill="1" applyBorder="1"/>
    <xf numFmtId="0" fontId="39" fillId="45" borderId="102" xfId="122" applyFill="1" applyBorder="1"/>
    <xf numFmtId="164" fontId="39" fillId="45" borderId="24" xfId="34" applyNumberFormat="1" applyFill="1" applyBorder="1"/>
    <xf numFmtId="0" fontId="39" fillId="0" borderId="28" xfId="122" applyBorder="1"/>
    <xf numFmtId="0" fontId="39" fillId="0" borderId="50" xfId="122" applyBorder="1"/>
    <xf numFmtId="0" fontId="39" fillId="0" borderId="66" xfId="122" applyBorder="1"/>
    <xf numFmtId="0" fontId="39" fillId="45" borderId="50" xfId="122" applyFill="1" applyBorder="1"/>
    <xf numFmtId="0" fontId="39" fillId="0" borderId="57" xfId="122" applyBorder="1"/>
    <xf numFmtId="0" fontId="39" fillId="0" borderId="80" xfId="122" applyBorder="1"/>
    <xf numFmtId="0" fontId="39" fillId="0" borderId="65" xfId="122" applyBorder="1"/>
    <xf numFmtId="0" fontId="39" fillId="0" borderId="58" xfId="122" applyBorder="1"/>
    <xf numFmtId="0" fontId="39" fillId="45" borderId="76" xfId="122" applyFill="1" applyBorder="1"/>
    <xf numFmtId="0" fontId="39" fillId="45" borderId="60" xfId="122" applyFill="1" applyBorder="1"/>
    <xf numFmtId="0" fontId="39" fillId="45" borderId="31" xfId="122" applyFill="1" applyBorder="1"/>
    <xf numFmtId="3" fontId="39" fillId="45" borderId="106" xfId="122" applyNumberFormat="1" applyFill="1" applyBorder="1"/>
    <xf numFmtId="0" fontId="39" fillId="45" borderId="103" xfId="122" applyFill="1" applyBorder="1"/>
    <xf numFmtId="0" fontId="39" fillId="45" borderId="106" xfId="122" applyFill="1" applyBorder="1"/>
    <xf numFmtId="0" fontId="39" fillId="45" borderId="29" xfId="122" applyFill="1" applyBorder="1"/>
    <xf numFmtId="0" fontId="39" fillId="45" borderId="24" xfId="122" applyFill="1" applyBorder="1"/>
    <xf numFmtId="164" fontId="39" fillId="0" borderId="102" xfId="46758" applyNumberFormat="1" applyBorder="1"/>
    <xf numFmtId="0" fontId="39" fillId="0" borderId="102" xfId="122" applyBorder="1"/>
    <xf numFmtId="0" fontId="39" fillId="0" borderId="21" xfId="122" applyBorder="1"/>
    <xf numFmtId="0" fontId="39" fillId="0" borderId="64" xfId="122" applyBorder="1"/>
    <xf numFmtId="0" fontId="39" fillId="0" borderId="24" xfId="122" applyBorder="1"/>
    <xf numFmtId="43" fontId="39" fillId="0" borderId="0" xfId="122" applyNumberFormat="1"/>
    <xf numFmtId="164" fontId="39" fillId="0" borderId="64" xfId="46758" applyNumberFormat="1" applyBorder="1"/>
    <xf numFmtId="0" fontId="42" fillId="0" borderId="57" xfId="122" applyFont="1" applyBorder="1"/>
    <xf numFmtId="0" fontId="42" fillId="0" borderId="49" xfId="122" applyFont="1" applyBorder="1"/>
    <xf numFmtId="3" fontId="39" fillId="0" borderId="38" xfId="46758" applyNumberFormat="1" applyBorder="1" applyAlignment="1">
      <alignment horizontal="right"/>
    </xf>
    <xf numFmtId="9" fontId="39" fillId="0" borderId="102" xfId="182" applyBorder="1"/>
    <xf numFmtId="9" fontId="39" fillId="0" borderId="38" xfId="182" applyBorder="1"/>
    <xf numFmtId="164" fontId="39" fillId="0" borderId="27" xfId="46758" applyNumberFormat="1" applyBorder="1"/>
    <xf numFmtId="0" fontId="42" fillId="0" borderId="65" xfId="122" applyFont="1" applyBorder="1"/>
    <xf numFmtId="0" fontId="42" fillId="0" borderId="58" xfId="122" applyFont="1" applyBorder="1"/>
    <xf numFmtId="0" fontId="39" fillId="0" borderId="27" xfId="122" applyBorder="1"/>
    <xf numFmtId="0" fontId="39" fillId="0" borderId="109" xfId="122" applyBorder="1"/>
    <xf numFmtId="164" fontId="39" fillId="0" borderId="41" xfId="34" applyNumberFormat="1" applyBorder="1"/>
    <xf numFmtId="0" fontId="39" fillId="0" borderId="63" xfId="122" applyBorder="1"/>
    <xf numFmtId="0" fontId="42" fillId="0" borderId="50" xfId="122" applyFont="1" applyBorder="1"/>
    <xf numFmtId="0" fontId="39" fillId="0" borderId="32" xfId="122" applyBorder="1"/>
    <xf numFmtId="0" fontId="42" fillId="0" borderId="34" xfId="0" applyFont="1" applyBorder="1" applyAlignment="1">
      <alignment horizontal="center"/>
    </xf>
    <xf numFmtId="165" fontId="42" fillId="0" borderId="34" xfId="506" applyNumberFormat="1" applyFont="1" applyFill="1" applyBorder="1" applyAlignment="1">
      <alignment vertical="center" wrapText="1"/>
    </xf>
    <xf numFmtId="164" fontId="39" fillId="0" borderId="9" xfId="46773" applyNumberFormat="1" applyFont="1" applyFill="1" applyBorder="1" applyAlignment="1">
      <alignment horizontal="right"/>
    </xf>
    <xf numFmtId="3" fontId="42" fillId="0" borderId="35" xfId="0" applyNumberFormat="1" applyFont="1" applyBorder="1" applyAlignment="1">
      <alignment horizontal="right"/>
    </xf>
    <xf numFmtId="0" fontId="3" fillId="0" borderId="0" xfId="47516"/>
    <xf numFmtId="0" fontId="178" fillId="0" borderId="0" xfId="47516" applyFont="1"/>
    <xf numFmtId="0" fontId="127" fillId="0" borderId="0" xfId="47516" applyFont="1"/>
    <xf numFmtId="165" fontId="0" fillId="0" borderId="0" xfId="47517" applyNumberFormat="1" applyFont="1"/>
    <xf numFmtId="0" fontId="80" fillId="0" borderId="0" xfId="47516" applyFont="1"/>
    <xf numFmtId="49" fontId="180" fillId="0" borderId="25" xfId="0" quotePrefix="1" applyNumberFormat="1" applyFont="1" applyBorder="1" applyAlignment="1">
      <alignment horizontal="center"/>
    </xf>
    <xf numFmtId="49" fontId="180" fillId="0" borderId="25" xfId="0" applyNumberFormat="1" applyFont="1" applyBorder="1" applyAlignment="1">
      <alignment horizontal="center"/>
    </xf>
    <xf numFmtId="43" fontId="39" fillId="0" borderId="0" xfId="47509" applyFont="1"/>
    <xf numFmtId="165" fontId="42" fillId="0" borderId="9" xfId="46819" applyNumberFormat="1" applyFont="1" applyFill="1" applyBorder="1"/>
    <xf numFmtId="0" fontId="168" fillId="0" borderId="0" xfId="0" applyFont="1"/>
    <xf numFmtId="0" fontId="181" fillId="0" borderId="64" xfId="0" applyFont="1" applyBorder="1" applyAlignment="1">
      <alignment horizontal="center" wrapText="1"/>
    </xf>
    <xf numFmtId="0" fontId="182" fillId="0" borderId="0" xfId="0" applyFont="1" applyAlignment="1">
      <alignment horizontal="center" wrapText="1"/>
    </xf>
    <xf numFmtId="0" fontId="182" fillId="0" borderId="61" xfId="0" applyFont="1" applyBorder="1" applyAlignment="1">
      <alignment horizontal="center" wrapText="1"/>
    </xf>
    <xf numFmtId="0" fontId="183" fillId="0" borderId="9" xfId="0" applyFont="1" applyBorder="1" applyAlignment="1">
      <alignment horizontal="center" wrapText="1"/>
    </xf>
    <xf numFmtId="17" fontId="168" fillId="0" borderId="0" xfId="0" applyNumberFormat="1" applyFont="1"/>
    <xf numFmtId="0" fontId="0" fillId="0" borderId="9" xfId="0" applyBorder="1"/>
    <xf numFmtId="44" fontId="183" fillId="113" borderId="9" xfId="46819" applyFont="1" applyFill="1" applyBorder="1"/>
    <xf numFmtId="165" fontId="183" fillId="113" borderId="9" xfId="46819" applyNumberFormat="1" applyFont="1" applyFill="1" applyBorder="1"/>
    <xf numFmtId="44" fontId="183" fillId="0" borderId="9" xfId="46819" applyFont="1" applyBorder="1" applyAlignment="1">
      <alignment horizontal="center" vertical="center"/>
    </xf>
    <xf numFmtId="9" fontId="183" fillId="0" borderId="9" xfId="1158" applyFont="1" applyBorder="1" applyAlignment="1">
      <alignment horizontal="center" vertical="top"/>
    </xf>
    <xf numFmtId="44" fontId="183" fillId="0" borderId="9" xfId="46819" applyFont="1" applyBorder="1"/>
    <xf numFmtId="165" fontId="183" fillId="0" borderId="9" xfId="46819" applyNumberFormat="1" applyFont="1" applyBorder="1" applyAlignment="1">
      <alignment horizontal="center" vertical="center"/>
    </xf>
    <xf numFmtId="165" fontId="183" fillId="0" borderId="19" xfId="46819" applyNumberFormat="1" applyFont="1" applyBorder="1" applyAlignment="1">
      <alignment horizontal="center" vertical="center"/>
    </xf>
    <xf numFmtId="9" fontId="183" fillId="0" borderId="19" xfId="1158" applyFont="1" applyBorder="1" applyAlignment="1">
      <alignment horizontal="center" vertical="top"/>
    </xf>
    <xf numFmtId="44" fontId="183" fillId="0" borderId="19" xfId="46819" applyFont="1" applyBorder="1" applyAlignment="1">
      <alignment horizontal="center" vertical="center"/>
    </xf>
    <xf numFmtId="9" fontId="183" fillId="0" borderId="0" xfId="1158" applyFont="1" applyAlignment="1">
      <alignment horizontal="center"/>
    </xf>
    <xf numFmtId="165" fontId="183" fillId="0" borderId="0" xfId="46819" applyNumberFormat="1" applyFont="1"/>
    <xf numFmtId="165" fontId="183" fillId="0" borderId="0" xfId="46819" applyNumberFormat="1" applyFont="1" applyAlignment="1">
      <alignment horizontal="right"/>
    </xf>
    <xf numFmtId="0" fontId="172" fillId="0" borderId="0" xfId="0" applyFont="1"/>
    <xf numFmtId="0" fontId="39" fillId="0" borderId="19" xfId="0" applyFont="1" applyBorder="1" applyAlignment="1">
      <alignment horizontal="center" vertical="center" wrapText="1"/>
    </xf>
    <xf numFmtId="165" fontId="42" fillId="0" borderId="9" xfId="46811" applyNumberFormat="1" applyFont="1" applyFill="1" applyBorder="1"/>
    <xf numFmtId="0" fontId="181" fillId="0" borderId="24" xfId="0" applyFont="1" applyBorder="1" applyAlignment="1">
      <alignment horizontal="center" wrapText="1"/>
    </xf>
    <xf numFmtId="0" fontId="181" fillId="0" borderId="9" xfId="0" applyFont="1" applyBorder="1" applyAlignment="1">
      <alignment horizontal="center" wrapText="1"/>
    </xf>
    <xf numFmtId="0" fontId="181" fillId="0" borderId="38" xfId="0" applyFont="1" applyBorder="1" applyAlignment="1">
      <alignment horizontal="center" wrapText="1"/>
    </xf>
    <xf numFmtId="17" fontId="182" fillId="0" borderId="0" xfId="0" applyNumberFormat="1" applyFont="1"/>
    <xf numFmtId="17" fontId="182" fillId="0" borderId="0" xfId="0" applyNumberFormat="1" applyFont="1" applyAlignment="1">
      <alignment horizontal="right"/>
    </xf>
    <xf numFmtId="44" fontId="181" fillId="0" borderId="0" xfId="46819" applyFont="1"/>
    <xf numFmtId="9" fontId="181" fillId="0" borderId="0" xfId="1158" applyFont="1" applyAlignment="1">
      <alignment horizontal="center"/>
    </xf>
    <xf numFmtId="3" fontId="42" fillId="0" borderId="32" xfId="122" applyNumberFormat="1" applyFont="1" applyBorder="1" applyAlignment="1">
      <alignment horizontal="right"/>
    </xf>
    <xf numFmtId="165" fontId="39" fillId="0" borderId="75" xfId="700" applyNumberFormat="1" applyFont="1" applyFill="1" applyBorder="1" applyAlignment="1">
      <alignment horizontal="right"/>
    </xf>
    <xf numFmtId="164" fontId="39" fillId="0" borderId="49" xfId="46765" applyNumberFormat="1" applyFont="1" applyFill="1" applyBorder="1"/>
    <xf numFmtId="164" fontId="39" fillId="0" borderId="50" xfId="46765" applyNumberFormat="1" applyFont="1" applyFill="1" applyBorder="1"/>
    <xf numFmtId="0" fontId="42" fillId="0" borderId="19" xfId="127" applyFont="1" applyBorder="1"/>
    <xf numFmtId="3" fontId="1" fillId="0" borderId="0" xfId="47522" applyNumberFormat="1"/>
    <xf numFmtId="179" fontId="1" fillId="0" borderId="0" xfId="47522" applyNumberFormat="1"/>
    <xf numFmtId="44" fontId="183" fillId="0" borderId="9" xfId="0" applyNumberFormat="1" applyFont="1" applyBorder="1" applyAlignment="1">
      <alignment horizontal="center" wrapText="1"/>
    </xf>
    <xf numFmtId="164" fontId="39" fillId="0" borderId="47" xfId="46776" applyNumberFormat="1" applyFill="1" applyBorder="1"/>
    <xf numFmtId="174" fontId="39" fillId="0" borderId="18" xfId="700" applyNumberFormat="1" applyFont="1" applyFill="1" applyBorder="1"/>
    <xf numFmtId="174" fontId="39" fillId="0" borderId="9" xfId="59" applyNumberFormat="1" applyFont="1" applyFill="1" applyBorder="1"/>
    <xf numFmtId="3" fontId="83" fillId="0" borderId="45" xfId="122" applyNumberFormat="1" applyFont="1" applyBorder="1"/>
    <xf numFmtId="3" fontId="83" fillId="0" borderId="36" xfId="122" applyNumberFormat="1" applyFont="1" applyBorder="1"/>
    <xf numFmtId="3" fontId="83" fillId="0" borderId="18" xfId="122" applyNumberFormat="1" applyFont="1" applyBorder="1"/>
    <xf numFmtId="3" fontId="83" fillId="0" borderId="37" xfId="122" applyNumberFormat="1" applyFont="1" applyBorder="1"/>
    <xf numFmtId="165" fontId="39" fillId="0" borderId="9" xfId="0" applyNumberFormat="1" applyFont="1" applyBorder="1" applyAlignment="1">
      <alignment horizontal="right" vertical="top" wrapText="1"/>
    </xf>
    <xf numFmtId="10" fontId="42" fillId="0" borderId="74" xfId="182" applyNumberFormat="1" applyFont="1" applyFill="1" applyBorder="1" applyAlignment="1">
      <alignment horizontal="right"/>
    </xf>
    <xf numFmtId="10" fontId="39" fillId="0" borderId="38" xfId="182" applyNumberFormat="1" applyFont="1" applyFill="1" applyBorder="1" applyAlignment="1">
      <alignment horizontal="right"/>
    </xf>
    <xf numFmtId="10" fontId="39" fillId="0" borderId="41" xfId="122" applyNumberFormat="1" applyBorder="1" applyAlignment="1">
      <alignment horizontal="right"/>
    </xf>
    <xf numFmtId="49" fontId="43" fillId="48" borderId="22" xfId="122" applyNumberFormat="1" applyFont="1" applyFill="1" applyBorder="1" applyAlignment="1">
      <alignment vertical="center"/>
    </xf>
    <xf numFmtId="49" fontId="43" fillId="48" borderId="47" xfId="122" applyNumberFormat="1" applyFont="1" applyFill="1" applyBorder="1" applyAlignment="1">
      <alignment vertical="center"/>
    </xf>
    <xf numFmtId="0" fontId="46" fillId="0" borderId="0" xfId="0" applyFont="1"/>
    <xf numFmtId="0" fontId="188" fillId="0" borderId="0" xfId="0" applyFont="1"/>
    <xf numFmtId="171" fontId="42" fillId="0" borderId="36" xfId="122" applyNumberFormat="1" applyFont="1" applyBorder="1" applyAlignment="1">
      <alignment horizontal="left"/>
    </xf>
    <xf numFmtId="164" fontId="39" fillId="0" borderId="9" xfId="34" applyNumberFormat="1" applyFont="1" applyFill="1" applyBorder="1" applyAlignment="1">
      <alignment horizontal="center"/>
    </xf>
    <xf numFmtId="164" fontId="39" fillId="0" borderId="9" xfId="34" applyNumberFormat="1" applyFill="1" applyBorder="1"/>
    <xf numFmtId="14" fontId="42" fillId="0" borderId="56" xfId="122" applyNumberFormat="1" applyFont="1" applyBorder="1" applyAlignment="1">
      <alignment horizontal="left"/>
    </xf>
    <xf numFmtId="3" fontId="39" fillId="0" borderId="36" xfId="122" applyNumberFormat="1" applyBorder="1" applyAlignment="1">
      <alignment horizontal="right"/>
    </xf>
    <xf numFmtId="3" fontId="39" fillId="0" borderId="36" xfId="122" applyNumberFormat="1" applyBorder="1" applyAlignment="1">
      <alignment horizontal="right" vertical="center"/>
    </xf>
    <xf numFmtId="3" fontId="39" fillId="0" borderId="18" xfId="122" applyNumberFormat="1" applyBorder="1" applyAlignment="1">
      <alignment horizontal="right" vertical="center"/>
    </xf>
    <xf numFmtId="3" fontId="39" fillId="0" borderId="18" xfId="354" applyNumberFormat="1" applyFont="1" applyBorder="1" applyAlignment="1">
      <alignment horizontal="right"/>
    </xf>
    <xf numFmtId="3" fontId="39" fillId="0" borderId="31" xfId="122" applyNumberFormat="1" applyBorder="1" applyAlignment="1">
      <alignment horizontal="right"/>
    </xf>
    <xf numFmtId="3" fontId="39" fillId="0" borderId="30" xfId="354" applyNumberFormat="1" applyFont="1" applyBorder="1" applyAlignment="1">
      <alignment horizontal="right"/>
    </xf>
    <xf numFmtId="3" fontId="39" fillId="0" borderId="9" xfId="16278" applyNumberFormat="1" applyBorder="1" applyAlignment="1">
      <alignment horizontal="right" vertical="center" wrapText="1"/>
    </xf>
    <xf numFmtId="0" fontId="42" fillId="48" borderId="9" xfId="0" applyFont="1" applyFill="1" applyBorder="1" applyAlignment="1">
      <alignment horizontal="center" wrapText="1"/>
    </xf>
    <xf numFmtId="0" fontId="42" fillId="0" borderId="0" xfId="0" applyFont="1" applyAlignment="1">
      <alignment vertical="center" wrapText="1"/>
    </xf>
    <xf numFmtId="0" fontId="0" fillId="0" borderId="0" xfId="0" applyAlignment="1">
      <alignment vertical="center"/>
    </xf>
    <xf numFmtId="3" fontId="83" fillId="0" borderId="37" xfId="0" applyNumberFormat="1" applyFont="1" applyBorder="1"/>
    <xf numFmtId="3" fontId="83" fillId="0" borderId="38" xfId="0" applyNumberFormat="1" applyFont="1" applyBorder="1"/>
    <xf numFmtId="3" fontId="83" fillId="0" borderId="41" xfId="0" applyNumberFormat="1" applyFont="1" applyBorder="1"/>
    <xf numFmtId="3" fontId="83" fillId="0" borderId="106" xfId="0" applyNumberFormat="1" applyFont="1" applyBorder="1"/>
    <xf numFmtId="3" fontId="83" fillId="0" borderId="20" xfId="0" applyNumberFormat="1" applyFont="1" applyBorder="1"/>
    <xf numFmtId="3" fontId="83" fillId="0" borderId="79" xfId="0" applyNumberFormat="1" applyFont="1" applyBorder="1"/>
    <xf numFmtId="9" fontId="83" fillId="0" borderId="31" xfId="34" applyNumberFormat="1" applyFont="1" applyFill="1" applyBorder="1"/>
    <xf numFmtId="9" fontId="83" fillId="0" borderId="30" xfId="34" applyNumberFormat="1" applyFont="1" applyFill="1" applyBorder="1"/>
    <xf numFmtId="10" fontId="83" fillId="0" borderId="29" xfId="34" applyNumberFormat="1" applyFont="1" applyFill="1" applyBorder="1"/>
    <xf numFmtId="9" fontId="83" fillId="0" borderId="31" xfId="34" applyNumberFormat="1" applyFont="1" applyFill="1" applyBorder="1" applyAlignment="1">
      <alignment horizontal="right"/>
    </xf>
    <xf numFmtId="9" fontId="83" fillId="0" borderId="9" xfId="34" applyNumberFormat="1" applyFont="1" applyFill="1" applyBorder="1"/>
    <xf numFmtId="10" fontId="83" fillId="0" borderId="38" xfId="34" applyNumberFormat="1" applyFont="1" applyFill="1" applyBorder="1"/>
    <xf numFmtId="9" fontId="83" fillId="0" borderId="24" xfId="34" applyNumberFormat="1" applyFont="1" applyFill="1" applyBorder="1"/>
    <xf numFmtId="9" fontId="83" fillId="0" borderId="32" xfId="34" applyNumberFormat="1" applyFont="1" applyFill="1" applyBorder="1"/>
    <xf numFmtId="9" fontId="83" fillId="0" borderId="39" xfId="34" applyNumberFormat="1" applyFont="1" applyFill="1" applyBorder="1"/>
    <xf numFmtId="10" fontId="83" fillId="0" borderId="41" xfId="34" applyNumberFormat="1" applyFont="1" applyFill="1" applyBorder="1"/>
    <xf numFmtId="3" fontId="39" fillId="0" borderId="46" xfId="122" applyNumberFormat="1" applyBorder="1" applyAlignment="1">
      <alignment horizontal="right"/>
    </xf>
    <xf numFmtId="3" fontId="39" fillId="0" borderId="9" xfId="16265" applyNumberFormat="1" applyBorder="1" applyAlignment="1">
      <alignment horizontal="right"/>
    </xf>
    <xf numFmtId="3" fontId="39" fillId="0" borderId="9" xfId="16258" applyNumberFormat="1" applyBorder="1" applyAlignment="1">
      <alignment horizontal="right"/>
    </xf>
    <xf numFmtId="10" fontId="39" fillId="0" borderId="37" xfId="0" applyNumberFormat="1" applyFont="1" applyBorder="1"/>
    <xf numFmtId="10" fontId="39" fillId="0" borderId="38" xfId="182" applyNumberFormat="1" applyFont="1" applyBorder="1"/>
    <xf numFmtId="180" fontId="39" fillId="0" borderId="0" xfId="0" applyNumberFormat="1" applyFont="1"/>
    <xf numFmtId="0" fontId="80" fillId="0" borderId="0" xfId="122" applyFont="1" applyAlignment="1">
      <alignment vertical="center" wrapText="1"/>
    </xf>
    <xf numFmtId="0" fontId="0" fillId="0" borderId="0" xfId="0" applyAlignment="1"/>
    <xf numFmtId="0" fontId="43" fillId="0" borderId="0" xfId="127" applyFont="1" applyAlignment="1">
      <alignment horizontal="center"/>
    </xf>
    <xf numFmtId="0" fontId="42" fillId="48" borderId="9" xfId="127" applyFont="1" applyFill="1" applyBorder="1"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39" fillId="0" borderId="0" xfId="122" applyAlignment="1">
      <alignment wrapText="1"/>
    </xf>
    <xf numFmtId="0" fontId="42" fillId="45" borderId="76" xfId="122" applyFont="1" applyFill="1" applyBorder="1" applyAlignment="1">
      <alignment horizontal="center" wrapText="1"/>
    </xf>
    <xf numFmtId="0" fontId="42" fillId="45" borderId="98" xfId="122" applyFont="1" applyFill="1" applyBorder="1" applyAlignment="1">
      <alignment horizontal="center" wrapText="1"/>
    </xf>
    <xf numFmtId="0" fontId="42" fillId="45" borderId="103" xfId="122" applyFont="1" applyFill="1" applyBorder="1" applyAlignment="1">
      <alignment horizontal="center" wrapText="1"/>
    </xf>
    <xf numFmtId="0" fontId="43" fillId="0" borderId="0" xfId="122" applyFont="1" applyAlignment="1">
      <alignment horizontal="center"/>
    </xf>
    <xf numFmtId="0" fontId="39" fillId="0" borderId="0" xfId="122" applyAlignment="1">
      <alignment horizontal="center"/>
    </xf>
    <xf numFmtId="49" fontId="43" fillId="0" borderId="0" xfId="122" applyNumberFormat="1" applyFont="1" applyAlignment="1">
      <alignment horizontal="center"/>
    </xf>
    <xf numFmtId="0" fontId="43" fillId="0" borderId="55" xfId="122" applyFont="1" applyBorder="1" applyAlignment="1">
      <alignment horizontal="center" wrapText="1"/>
    </xf>
    <xf numFmtId="49" fontId="39" fillId="0" borderId="0" xfId="122" applyNumberFormat="1" applyAlignment="1">
      <alignment horizontal="center" vertical="center"/>
    </xf>
    <xf numFmtId="0" fontId="42" fillId="48" borderId="19" xfId="122" applyFont="1" applyFill="1" applyBorder="1" applyAlignment="1">
      <alignment horizontal="center" wrapText="1"/>
    </xf>
    <xf numFmtId="0" fontId="42" fillId="48" borderId="19" xfId="122" applyFont="1" applyFill="1" applyBorder="1" applyAlignment="1">
      <alignment horizontal="center"/>
    </xf>
    <xf numFmtId="0" fontId="42" fillId="48" borderId="18" xfId="122" applyFont="1" applyFill="1" applyBorder="1" applyAlignment="1">
      <alignment horizontal="center"/>
    </xf>
    <xf numFmtId="0" fontId="42" fillId="48" borderId="22" xfId="122" applyFont="1" applyFill="1" applyBorder="1" applyAlignment="1">
      <alignment horizontal="center"/>
    </xf>
    <xf numFmtId="0" fontId="42" fillId="48" borderId="21" xfId="122" applyFont="1" applyFill="1" applyBorder="1" applyAlignment="1">
      <alignment horizontal="center"/>
    </xf>
    <xf numFmtId="49" fontId="43"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xf>
    <xf numFmtId="0" fontId="42" fillId="48" borderId="9" xfId="0" applyFont="1" applyFill="1" applyBorder="1" applyAlignment="1">
      <alignment horizontal="center"/>
    </xf>
    <xf numFmtId="0" fontId="42" fillId="48" borderId="9" xfId="122" applyFont="1" applyFill="1" applyBorder="1" applyAlignment="1">
      <alignment horizontal="center"/>
    </xf>
    <xf numFmtId="0" fontId="61" fillId="48" borderId="32" xfId="122" applyFont="1" applyFill="1" applyBorder="1" applyAlignment="1">
      <alignment horizontal="center" vertical="center" wrapText="1"/>
    </xf>
    <xf numFmtId="0" fontId="61" fillId="48" borderId="39" xfId="122" applyFont="1" applyFill="1" applyBorder="1" applyAlignment="1">
      <alignment horizontal="center" vertical="center" wrapText="1"/>
    </xf>
    <xf numFmtId="0" fontId="61" fillId="48" borderId="41" xfId="122" applyFont="1" applyFill="1" applyBorder="1" applyAlignment="1">
      <alignment horizontal="center" vertical="center" wrapText="1"/>
    </xf>
    <xf numFmtId="0" fontId="61" fillId="48" borderId="105" xfId="122" applyFont="1" applyFill="1" applyBorder="1" applyAlignment="1">
      <alignment horizontal="center" vertical="center" wrapText="1"/>
    </xf>
    <xf numFmtId="0" fontId="43" fillId="48" borderId="9" xfId="0" applyFont="1" applyFill="1" applyBorder="1" applyAlignment="1">
      <alignment horizontal="center" vertical="center" wrapText="1"/>
    </xf>
    <xf numFmtId="0" fontId="0" fillId="0" borderId="0" xfId="0" applyAlignment="1"/>
    <xf numFmtId="0" fontId="147" fillId="111" borderId="19" xfId="31695" applyFont="1" applyFill="1" applyBorder="1" applyAlignment="1">
      <alignment horizontal="center" vertical="center"/>
    </xf>
    <xf numFmtId="0" fontId="0" fillId="0" borderId="0" xfId="0"/>
    <xf numFmtId="0" fontId="39" fillId="0" borderId="0" xfId="0" applyFont="1"/>
    <xf numFmtId="0" fontId="39" fillId="0" borderId="0" xfId="122"/>
    <xf numFmtId="0" fontId="39" fillId="0" borderId="0" xfId="141"/>
    <xf numFmtId="0" fontId="39" fillId="0" borderId="0" xfId="0" applyFont="1" applyAlignment="1">
      <alignment horizontal="left"/>
    </xf>
    <xf numFmtId="164" fontId="39" fillId="0" borderId="21" xfId="46765" applyNumberFormat="1" applyFont="1" applyFill="1" applyBorder="1"/>
    <xf numFmtId="0" fontId="42" fillId="48" borderId="18" xfId="122" applyFont="1" applyFill="1" applyBorder="1" applyAlignment="1">
      <alignment horizontal="center" vertical="center" wrapText="1"/>
    </xf>
    <xf numFmtId="0" fontId="42" fillId="48" borderId="18" xfId="1322" applyFont="1" applyFill="1" applyBorder="1" applyAlignment="1">
      <alignment horizontal="center" vertical="center" wrapText="1"/>
    </xf>
    <xf numFmtId="0" fontId="39" fillId="0" borderId="0" xfId="122" applyBorder="1"/>
    <xf numFmtId="0" fontId="42" fillId="48" borderId="9" xfId="0" applyFont="1" applyFill="1" applyBorder="1" applyAlignment="1">
      <alignment horizontal="center" vertical="center" wrapText="1"/>
    </xf>
    <xf numFmtId="0" fontId="84" fillId="0" borderId="0" xfId="122" applyFont="1"/>
    <xf numFmtId="0" fontId="39" fillId="0" borderId="0" xfId="0" applyFont="1" applyBorder="1"/>
    <xf numFmtId="0" fontId="42" fillId="0" borderId="0" xfId="0" applyFont="1" applyAlignment="1">
      <alignment wrapText="1"/>
    </xf>
    <xf numFmtId="0" fontId="42" fillId="48" borderId="20" xfId="0" applyFont="1" applyFill="1" applyBorder="1" applyAlignment="1">
      <alignment horizontal="center" vertical="center"/>
    </xf>
    <xf numFmtId="0" fontId="42" fillId="48" borderId="9" xfId="0" applyFont="1" applyFill="1" applyBorder="1" applyAlignment="1">
      <alignment horizontal="center" vertical="center"/>
    </xf>
    <xf numFmtId="0" fontId="42" fillId="48" borderId="9" xfId="0" quotePrefix="1" applyFont="1" applyFill="1" applyBorder="1" applyAlignment="1">
      <alignment horizontal="center" vertical="center"/>
    </xf>
    <xf numFmtId="0" fontId="147" fillId="111" borderId="5" xfId="31695" applyFont="1" applyFill="1" applyBorder="1" applyAlignment="1">
      <alignment horizontal="center" vertical="center" wrapText="1"/>
    </xf>
    <xf numFmtId="0" fontId="43" fillId="0" borderId="0" xfId="127" applyFont="1" applyAlignment="1">
      <alignment horizontal="center"/>
    </xf>
    <xf numFmtId="0" fontId="43" fillId="47" borderId="9" xfId="127" applyFont="1" applyFill="1" applyBorder="1" applyAlignment="1">
      <alignment horizontal="center"/>
    </xf>
    <xf numFmtId="0" fontId="42" fillId="48" borderId="9" xfId="127" quotePrefix="1" applyFont="1" applyFill="1" applyBorder="1" applyAlignment="1">
      <alignment horizontal="center"/>
    </xf>
    <xf numFmtId="0" fontId="42" fillId="48" borderId="9" xfId="127" applyFont="1" applyFill="1" applyBorder="1" applyAlignment="1">
      <alignment horizontal="center"/>
    </xf>
    <xf numFmtId="0" fontId="39" fillId="0" borderId="0" xfId="127"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39" fillId="0" borderId="0" xfId="46807" applyAlignment="1">
      <alignment horizontal="left" vertical="top"/>
    </xf>
    <xf numFmtId="0" fontId="39" fillId="0" borderId="0" xfId="141" applyAlignment="1"/>
    <xf numFmtId="0" fontId="39" fillId="0" borderId="0" xfId="141" applyAlignment="1">
      <alignment horizontal="left" wrapText="1"/>
    </xf>
    <xf numFmtId="0" fontId="80" fillId="0" borderId="0" xfId="122" applyFont="1" applyAlignment="1">
      <alignment horizontal="left" wrapText="1"/>
    </xf>
    <xf numFmtId="0" fontId="39" fillId="0" borderId="0" xfId="122" applyAlignment="1"/>
    <xf numFmtId="0" fontId="39" fillId="0" borderId="0" xfId="141" applyAlignment="1">
      <alignment horizontal="left"/>
    </xf>
    <xf numFmtId="0" fontId="42" fillId="45" borderId="76" xfId="122" applyFont="1" applyFill="1" applyBorder="1" applyAlignment="1">
      <alignment horizontal="center" wrapText="1"/>
    </xf>
    <xf numFmtId="0" fontId="42" fillId="45" borderId="98" xfId="122" applyFont="1" applyFill="1" applyBorder="1" applyAlignment="1">
      <alignment horizontal="center" wrapText="1"/>
    </xf>
    <xf numFmtId="0" fontId="42" fillId="45" borderId="103" xfId="122" applyFont="1" applyFill="1" applyBorder="1" applyAlignment="1">
      <alignment horizontal="center" wrapText="1"/>
    </xf>
    <xf numFmtId="0" fontId="43" fillId="48" borderId="95" xfId="122" applyFont="1" applyFill="1" applyBorder="1" applyAlignment="1">
      <alignment horizontal="center"/>
    </xf>
    <xf numFmtId="0" fontId="43" fillId="48" borderId="4" xfId="122" applyFont="1" applyFill="1" applyBorder="1" applyAlignment="1">
      <alignment horizontal="center"/>
    </xf>
    <xf numFmtId="0" fontId="43" fillId="48" borderId="54" xfId="122" applyFont="1" applyFill="1" applyBorder="1" applyAlignment="1">
      <alignment horizontal="center"/>
    </xf>
    <xf numFmtId="0" fontId="43" fillId="48" borderId="53" xfId="122" applyFont="1" applyFill="1" applyBorder="1" applyAlignment="1">
      <alignment horizontal="center"/>
    </xf>
    <xf numFmtId="0" fontId="43" fillId="48" borderId="61" xfId="122" applyFont="1" applyFill="1" applyBorder="1" applyAlignment="1">
      <alignment horizontal="center"/>
    </xf>
    <xf numFmtId="0" fontId="43" fillId="48" borderId="78" xfId="122" applyFont="1" applyFill="1" applyBorder="1" applyAlignment="1">
      <alignment horizontal="center"/>
    </xf>
    <xf numFmtId="0" fontId="42" fillId="48" borderId="76" xfId="122" applyFont="1" applyFill="1" applyBorder="1" applyAlignment="1">
      <alignment horizontal="center"/>
    </xf>
    <xf numFmtId="0" fontId="42" fillId="48" borderId="98" xfId="122" applyFont="1" applyFill="1" applyBorder="1" applyAlignment="1">
      <alignment horizontal="center"/>
    </xf>
    <xf numFmtId="0" fontId="42" fillId="48" borderId="60" xfId="122" applyFont="1" applyFill="1" applyBorder="1" applyAlignment="1">
      <alignment horizontal="center"/>
    </xf>
    <xf numFmtId="0" fontId="43" fillId="0" borderId="0" xfId="122" applyFont="1" applyAlignment="1">
      <alignment horizontal="center"/>
    </xf>
    <xf numFmtId="0" fontId="39" fillId="0" borderId="0" xfId="122" applyAlignment="1">
      <alignment wrapText="1"/>
    </xf>
    <xf numFmtId="0" fontId="42" fillId="45" borderId="5" xfId="122" applyFont="1" applyFill="1" applyBorder="1" applyAlignment="1">
      <alignment horizontal="center" wrapText="1"/>
    </xf>
    <xf numFmtId="0" fontId="42" fillId="45" borderId="102" xfId="122" applyFont="1" applyFill="1" applyBorder="1" applyAlignment="1">
      <alignment horizontal="center" wrapText="1"/>
    </xf>
    <xf numFmtId="0" fontId="39" fillId="0" borderId="0" xfId="141" applyAlignment="1">
      <alignment wrapText="1"/>
    </xf>
    <xf numFmtId="0" fontId="43" fillId="0" borderId="0" xfId="0" applyFont="1" applyAlignment="1">
      <alignment horizontal="center"/>
    </xf>
    <xf numFmtId="0" fontId="43" fillId="48" borderId="4" xfId="0" applyFont="1" applyFill="1" applyBorder="1" applyAlignment="1">
      <alignment horizontal="center"/>
    </xf>
    <xf numFmtId="0" fontId="43" fillId="48" borderId="78" xfId="0" applyFont="1" applyFill="1" applyBorder="1" applyAlignment="1">
      <alignment horizontal="center"/>
    </xf>
    <xf numFmtId="0" fontId="42" fillId="48" borderId="76" xfId="0" applyFont="1" applyFill="1" applyBorder="1" applyAlignment="1">
      <alignment horizontal="center"/>
    </xf>
    <xf numFmtId="0" fontId="42" fillId="48" borderId="98" xfId="0" applyFont="1" applyFill="1" applyBorder="1" applyAlignment="1">
      <alignment horizontal="center"/>
    </xf>
    <xf numFmtId="0" fontId="42" fillId="48" borderId="60" xfId="0" applyFont="1" applyFill="1" applyBorder="1" applyAlignment="1">
      <alignment horizontal="center"/>
    </xf>
    <xf numFmtId="0" fontId="39" fillId="0" borderId="0" xfId="141" applyAlignment="1">
      <alignment horizontal="left" vertical="top" wrapText="1"/>
    </xf>
    <xf numFmtId="0" fontId="39" fillId="0" borderId="0" xfId="46807" quotePrefix="1" applyAlignment="1">
      <alignment horizontal="left" wrapText="1"/>
    </xf>
    <xf numFmtId="0" fontId="39" fillId="0" borderId="0" xfId="0" applyFont="1" applyAlignment="1"/>
    <xf numFmtId="0" fontId="42" fillId="48" borderId="76" xfId="127" quotePrefix="1" applyFont="1" applyFill="1" applyBorder="1" applyAlignment="1">
      <alignment horizontal="center"/>
    </xf>
    <xf numFmtId="0" fontId="42" fillId="48" borderId="98" xfId="127" quotePrefix="1" applyFont="1" applyFill="1" applyBorder="1" applyAlignment="1">
      <alignment horizontal="center"/>
    </xf>
    <xf numFmtId="0" fontId="42" fillId="48" borderId="60" xfId="127" quotePrefix="1" applyFont="1" applyFill="1" applyBorder="1" applyAlignment="1">
      <alignment horizontal="center"/>
    </xf>
    <xf numFmtId="0" fontId="39" fillId="0" borderId="0" xfId="0" applyFont="1" applyAlignment="1">
      <alignment horizontal="left" wrapText="1"/>
    </xf>
    <xf numFmtId="0" fontId="39" fillId="0" borderId="0" xfId="0" applyFont="1" applyAlignment="1">
      <alignment horizontal="left"/>
    </xf>
    <xf numFmtId="0" fontId="43" fillId="48" borderId="95" xfId="0" applyFont="1" applyFill="1" applyBorder="1" applyAlignment="1">
      <alignment horizontal="center"/>
    </xf>
    <xf numFmtId="0" fontId="43" fillId="0" borderId="0" xfId="122" applyFont="1" applyAlignment="1">
      <alignment horizontal="center" wrapText="1"/>
    </xf>
    <xf numFmtId="0" fontId="80" fillId="0" borderId="0" xfId="122" applyFont="1" applyAlignment="1">
      <alignment wrapText="1"/>
    </xf>
    <xf numFmtId="0" fontId="39" fillId="0" borderId="0" xfId="122" applyAlignment="1">
      <alignment horizontal="left" wrapText="1"/>
    </xf>
    <xf numFmtId="0" fontId="39" fillId="0" borderId="0" xfId="122" applyAlignment="1">
      <alignment horizontal="center"/>
    </xf>
    <xf numFmtId="49" fontId="43" fillId="0" borderId="0" xfId="122" applyNumberFormat="1" applyFont="1" applyAlignment="1">
      <alignment horizontal="center"/>
    </xf>
    <xf numFmtId="0" fontId="43" fillId="0" borderId="55" xfId="122" applyFont="1" applyBorder="1" applyAlignment="1">
      <alignment horizontal="center" wrapText="1"/>
    </xf>
    <xf numFmtId="0" fontId="43" fillId="0" borderId="26" xfId="122" applyFont="1" applyBorder="1" applyAlignment="1">
      <alignment horizontal="center" wrapText="1"/>
    </xf>
    <xf numFmtId="0" fontId="43" fillId="0" borderId="66" xfId="122" applyFont="1" applyBorder="1" applyAlignment="1">
      <alignment horizontal="center" wrapText="1"/>
    </xf>
    <xf numFmtId="0" fontId="43" fillId="0" borderId="55" xfId="122" applyFont="1" applyBorder="1" applyAlignment="1">
      <alignment horizontal="center"/>
    </xf>
    <xf numFmtId="0" fontId="39" fillId="0" borderId="26" xfId="122" applyBorder="1" applyAlignment="1">
      <alignment horizontal="center"/>
    </xf>
    <xf numFmtId="0" fontId="39" fillId="0" borderId="66" xfId="122" applyBorder="1" applyAlignment="1">
      <alignment horizontal="center"/>
    </xf>
    <xf numFmtId="49" fontId="43" fillId="0" borderId="55" xfId="122" applyNumberFormat="1" applyFont="1" applyBorder="1" applyAlignment="1">
      <alignment horizontal="center"/>
    </xf>
    <xf numFmtId="0" fontId="42" fillId="48" borderId="34" xfId="122" applyFont="1" applyFill="1" applyBorder="1" applyAlignment="1">
      <alignment horizontal="center"/>
    </xf>
    <xf numFmtId="0" fontId="42" fillId="48" borderId="35" xfId="122" applyFont="1" applyFill="1" applyBorder="1" applyAlignment="1">
      <alignment horizontal="center"/>
    </xf>
    <xf numFmtId="49" fontId="43" fillId="48" borderId="95" xfId="122" applyNumberFormat="1" applyFont="1" applyFill="1" applyBorder="1" applyAlignment="1">
      <alignment horizontal="center"/>
    </xf>
    <xf numFmtId="49" fontId="43" fillId="48" borderId="4" xfId="122" applyNumberFormat="1" applyFont="1" applyFill="1" applyBorder="1" applyAlignment="1">
      <alignment horizontal="center"/>
    </xf>
    <xf numFmtId="49" fontId="43" fillId="48" borderId="78" xfId="122" applyNumberFormat="1" applyFont="1" applyFill="1" applyBorder="1" applyAlignment="1">
      <alignment horizontal="center"/>
    </xf>
    <xf numFmtId="0" fontId="42" fillId="48" borderId="111" xfId="122" applyFont="1" applyFill="1" applyBorder="1" applyAlignment="1">
      <alignment horizontal="center"/>
    </xf>
    <xf numFmtId="0" fontId="42" fillId="48" borderId="4" xfId="122" applyFont="1" applyFill="1" applyBorder="1" applyAlignment="1">
      <alignment horizontal="center"/>
    </xf>
    <xf numFmtId="0" fontId="42" fillId="48" borderId="101" xfId="122" applyFont="1" applyFill="1" applyBorder="1" applyAlignment="1">
      <alignment horizontal="center"/>
    </xf>
    <xf numFmtId="0" fontId="43" fillId="0" borderId="22" xfId="122" applyFont="1" applyBorder="1" applyAlignment="1">
      <alignment horizontal="center" wrapText="1"/>
    </xf>
    <xf numFmtId="0" fontId="43" fillId="0" borderId="48" xfId="122" applyFont="1" applyBorder="1" applyAlignment="1">
      <alignment horizontal="center" wrapText="1"/>
    </xf>
    <xf numFmtId="0" fontId="43" fillId="0" borderId="47" xfId="122" applyFont="1" applyBorder="1" applyAlignment="1">
      <alignment horizontal="center" wrapText="1"/>
    </xf>
    <xf numFmtId="0" fontId="39" fillId="0" borderId="0" xfId="122" applyAlignment="1">
      <alignment horizontal="center" wrapText="1"/>
    </xf>
    <xf numFmtId="49" fontId="43" fillId="0" borderId="66" xfId="122" applyNumberFormat="1" applyFont="1" applyBorder="1" applyAlignment="1">
      <alignment horizontal="center" vertical="center"/>
    </xf>
    <xf numFmtId="49" fontId="39" fillId="0" borderId="0" xfId="122" applyNumberFormat="1" applyAlignment="1">
      <alignment horizontal="center" vertical="center"/>
    </xf>
    <xf numFmtId="0" fontId="43" fillId="48" borderId="20" xfId="122" applyFont="1" applyFill="1" applyBorder="1" applyAlignment="1">
      <alignment horizontal="center"/>
    </xf>
    <xf numFmtId="0" fontId="43" fillId="48" borderId="5" xfId="122" applyFont="1" applyFill="1" applyBorder="1" applyAlignment="1">
      <alignment horizontal="center"/>
    </xf>
    <xf numFmtId="0" fontId="43" fillId="48" borderId="21" xfId="122" applyFont="1" applyFill="1" applyBorder="1" applyAlignment="1">
      <alignment horizontal="center"/>
    </xf>
    <xf numFmtId="0" fontId="42" fillId="48" borderId="26" xfId="122" applyFont="1" applyFill="1" applyBorder="1" applyAlignment="1">
      <alignment horizontal="center"/>
    </xf>
    <xf numFmtId="0" fontId="42" fillId="48" borderId="18" xfId="122" applyFont="1" applyFill="1" applyBorder="1" applyAlignment="1">
      <alignment horizontal="center"/>
    </xf>
    <xf numFmtId="0" fontId="42" fillId="48" borderId="23" xfId="122" applyFont="1" applyFill="1" applyBorder="1" applyAlignment="1">
      <alignment horizontal="center"/>
    </xf>
    <xf numFmtId="0" fontId="42" fillId="48" borderId="25" xfId="122" applyFont="1" applyFill="1" applyBorder="1" applyAlignment="1">
      <alignment horizontal="center"/>
    </xf>
    <xf numFmtId="0" fontId="42" fillId="48" borderId="46" xfId="122" applyFont="1" applyFill="1" applyBorder="1" applyAlignment="1">
      <alignment horizontal="center"/>
    </xf>
    <xf numFmtId="0" fontId="42" fillId="48" borderId="20" xfId="122" applyFont="1" applyFill="1" applyBorder="1" applyAlignment="1">
      <alignment horizontal="center"/>
    </xf>
    <xf numFmtId="0" fontId="42" fillId="48" borderId="5" xfId="122" applyFont="1" applyFill="1" applyBorder="1" applyAlignment="1">
      <alignment horizontal="center"/>
    </xf>
    <xf numFmtId="0" fontId="42" fillId="48" borderId="21" xfId="122" applyFont="1" applyFill="1" applyBorder="1" applyAlignment="1">
      <alignment horizontal="center"/>
    </xf>
    <xf numFmtId="0" fontId="42" fillId="48" borderId="19" xfId="122" applyFont="1" applyFill="1" applyBorder="1" applyAlignment="1">
      <alignment horizontal="center" wrapText="1"/>
    </xf>
    <xf numFmtId="0" fontId="42" fillId="48" borderId="18" xfId="122" applyFont="1" applyFill="1" applyBorder="1" applyAlignment="1">
      <alignment horizontal="center" wrapText="1"/>
    </xf>
    <xf numFmtId="0" fontId="39" fillId="0" borderId="0" xfId="122" applyAlignment="1">
      <alignment horizontal="left" vertical="top" wrapText="1"/>
    </xf>
    <xf numFmtId="0" fontId="42" fillId="48" borderId="19" xfId="122" applyFont="1" applyFill="1" applyBorder="1" applyAlignment="1">
      <alignment horizontal="center"/>
    </xf>
    <xf numFmtId="49" fontId="43" fillId="48" borderId="20" xfId="122" applyNumberFormat="1" applyFont="1" applyFill="1" applyBorder="1" applyAlignment="1">
      <alignment horizontal="center"/>
    </xf>
    <xf numFmtId="49" fontId="43" fillId="48" borderId="5" xfId="122" applyNumberFormat="1" applyFont="1" applyFill="1" applyBorder="1" applyAlignment="1">
      <alignment horizontal="center"/>
    </xf>
    <xf numFmtId="49" fontId="43" fillId="48" borderId="21" xfId="122" applyNumberFormat="1" applyFont="1" applyFill="1" applyBorder="1" applyAlignment="1">
      <alignment horizontal="center"/>
    </xf>
    <xf numFmtId="0" fontId="39" fillId="0" borderId="0" xfId="122" applyBorder="1" applyAlignment="1">
      <alignment horizontal="left" vertical="top" wrapText="1"/>
    </xf>
    <xf numFmtId="0" fontId="42" fillId="48" borderId="26" xfId="122" applyFont="1" applyFill="1" applyBorder="1" applyAlignment="1">
      <alignment horizontal="center" wrapText="1"/>
    </xf>
    <xf numFmtId="0" fontId="42" fillId="48" borderId="22" xfId="122" applyFont="1" applyFill="1" applyBorder="1" applyAlignment="1">
      <alignment horizontal="center"/>
    </xf>
    <xf numFmtId="0" fontId="42" fillId="48" borderId="48" xfId="122" applyFont="1" applyFill="1" applyBorder="1" applyAlignment="1">
      <alignment horizontal="center"/>
    </xf>
    <xf numFmtId="0" fontId="42" fillId="48" borderId="47" xfId="122" applyFont="1" applyFill="1" applyBorder="1" applyAlignment="1">
      <alignment horizontal="center"/>
    </xf>
    <xf numFmtId="49" fontId="43"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xf>
    <xf numFmtId="0" fontId="42" fillId="48" borderId="9" xfId="0" applyFont="1" applyFill="1" applyBorder="1" applyAlignment="1">
      <alignment horizontal="center" vertical="center"/>
    </xf>
    <xf numFmtId="0" fontId="42" fillId="48" borderId="9" xfId="0" applyFont="1" applyFill="1" applyBorder="1" applyAlignment="1">
      <alignment horizontal="center" vertical="center" wrapText="1"/>
    </xf>
    <xf numFmtId="0" fontId="0" fillId="0" borderId="9" xfId="0" applyBorder="1" applyAlignment="1">
      <alignment horizontal="center" vertical="center" wrapText="1"/>
    </xf>
    <xf numFmtId="0" fontId="43" fillId="0" borderId="0" xfId="0" applyFont="1" applyAlignment="1">
      <alignment horizontal="center" wrapText="1"/>
    </xf>
    <xf numFmtId="0" fontId="82" fillId="48" borderId="95" xfId="0" applyFont="1" applyFill="1" applyBorder="1" applyAlignment="1">
      <alignment horizontal="center"/>
    </xf>
    <xf numFmtId="0" fontId="82" fillId="48" borderId="4" xfId="0" applyFont="1" applyFill="1" applyBorder="1" applyAlignment="1">
      <alignment horizontal="center"/>
    </xf>
    <xf numFmtId="0" fontId="82" fillId="48" borderId="78" xfId="0" applyFont="1" applyFill="1" applyBorder="1" applyAlignment="1">
      <alignment horizontal="center"/>
    </xf>
    <xf numFmtId="0" fontId="42" fillId="48" borderId="4" xfId="0" applyFont="1" applyFill="1" applyBorder="1" applyAlignment="1">
      <alignment horizontal="center"/>
    </xf>
    <xf numFmtId="0" fontId="42" fillId="48" borderId="78" xfId="0" applyFont="1" applyFill="1" applyBorder="1" applyAlignment="1">
      <alignment horizontal="center"/>
    </xf>
    <xf numFmtId="0" fontId="82" fillId="48" borderId="95" xfId="0" applyFont="1" applyFill="1" applyBorder="1" applyAlignment="1">
      <alignment horizontal="center" wrapText="1"/>
    </xf>
    <xf numFmtId="0" fontId="82" fillId="48" borderId="4" xfId="0" applyFont="1" applyFill="1" applyBorder="1" applyAlignment="1">
      <alignment horizontal="center" wrapText="1"/>
    </xf>
    <xf numFmtId="0" fontId="82" fillId="48" borderId="78" xfId="0" applyFont="1" applyFill="1" applyBorder="1" applyAlignment="1">
      <alignment horizontal="center" wrapText="1"/>
    </xf>
    <xf numFmtId="0" fontId="172" fillId="0" borderId="0" xfId="0" applyFont="1" applyAlignment="1">
      <alignment horizontal="left" wrapText="1"/>
    </xf>
    <xf numFmtId="0" fontId="179" fillId="0" borderId="0" xfId="0" applyFont="1" applyAlignment="1">
      <alignment horizontal="left"/>
    </xf>
    <xf numFmtId="0" fontId="181" fillId="0" borderId="95" xfId="0" applyFont="1" applyBorder="1" applyAlignment="1">
      <alignment horizontal="center" wrapText="1"/>
    </xf>
    <xf numFmtId="0" fontId="182" fillId="0" borderId="4" xfId="0" applyFont="1" applyBorder="1" applyAlignment="1">
      <alignment horizontal="center" wrapText="1"/>
    </xf>
    <xf numFmtId="0" fontId="182" fillId="0" borderId="78" xfId="0" applyFont="1" applyBorder="1" applyAlignment="1">
      <alignment horizontal="center" wrapText="1"/>
    </xf>
    <xf numFmtId="0" fontId="43" fillId="0" borderId="0" xfId="47516" applyFont="1" applyAlignment="1">
      <alignment horizontal="center"/>
    </xf>
    <xf numFmtId="49" fontId="43" fillId="0" borderId="0" xfId="47516" applyNumberFormat="1" applyFont="1" applyAlignment="1">
      <alignment horizontal="center"/>
    </xf>
    <xf numFmtId="0" fontId="172" fillId="0" borderId="0" xfId="0" applyFont="1" applyAlignment="1">
      <alignment wrapText="1"/>
    </xf>
    <xf numFmtId="0" fontId="172" fillId="0" borderId="0" xfId="0" quotePrefix="1" applyFont="1" applyAlignment="1">
      <alignment wrapText="1"/>
    </xf>
    <xf numFmtId="0" fontId="42" fillId="48" borderId="9" xfId="122" applyFont="1" applyFill="1" applyBorder="1" applyAlignment="1">
      <alignment horizontal="center"/>
    </xf>
    <xf numFmtId="49" fontId="43" fillId="0" borderId="55" xfId="0" quotePrefix="1" applyNumberFormat="1" applyFont="1" applyBorder="1" applyAlignment="1">
      <alignment horizontal="center"/>
    </xf>
    <xf numFmtId="49" fontId="43" fillId="0" borderId="26" xfId="0" applyNumberFormat="1" applyFont="1" applyBorder="1" applyAlignment="1">
      <alignment horizontal="center"/>
    </xf>
    <xf numFmtId="49" fontId="43" fillId="0" borderId="66" xfId="0" applyNumberFormat="1" applyFont="1" applyBorder="1" applyAlignment="1">
      <alignment horizontal="center"/>
    </xf>
    <xf numFmtId="0" fontId="42" fillId="48" borderId="9" xfId="0" applyFont="1" applyFill="1" applyBorder="1" applyAlignment="1">
      <alignment horizontal="center"/>
    </xf>
    <xf numFmtId="0" fontId="43" fillId="0" borderId="0" xfId="122" applyFont="1" applyBorder="1" applyAlignment="1">
      <alignment horizontal="center"/>
    </xf>
    <xf numFmtId="49" fontId="43" fillId="0" borderId="0" xfId="122" applyNumberFormat="1" applyFont="1" applyBorder="1" applyAlignment="1">
      <alignment horizontal="center"/>
    </xf>
    <xf numFmtId="0" fontId="61" fillId="48" borderId="43" xfId="122" applyFont="1" applyFill="1" applyBorder="1" applyAlignment="1">
      <alignment horizontal="center" vertical="center" wrapText="1"/>
    </xf>
    <xf numFmtId="0" fontId="61" fillId="48" borderId="44" xfId="122" applyFont="1" applyFill="1" applyBorder="1" applyAlignment="1">
      <alignment horizontal="center" vertical="center" wrapText="1"/>
    </xf>
    <xf numFmtId="0" fontId="42" fillId="48" borderId="56" xfId="122" applyFont="1" applyFill="1" applyBorder="1" applyAlignment="1">
      <alignment horizontal="center" vertical="center"/>
    </xf>
    <xf numFmtId="0" fontId="42" fillId="48" borderId="77" xfId="122" applyFont="1" applyFill="1" applyBorder="1" applyAlignment="1">
      <alignment horizontal="center" vertical="center"/>
    </xf>
    <xf numFmtId="0" fontId="42" fillId="48" borderId="28" xfId="122" applyFont="1" applyFill="1" applyBorder="1" applyAlignment="1">
      <alignment horizontal="center" vertical="center"/>
    </xf>
    <xf numFmtId="0" fontId="61" fillId="48" borderId="33" xfId="354" applyFont="1" applyFill="1" applyBorder="1" applyAlignment="1">
      <alignment horizontal="center" vertical="center" wrapText="1"/>
    </xf>
    <xf numFmtId="0" fontId="61" fillId="48" borderId="111" xfId="354" applyFont="1" applyFill="1" applyBorder="1" applyAlignment="1">
      <alignment horizontal="center" vertical="center" wrapText="1"/>
    </xf>
    <xf numFmtId="0" fontId="61" fillId="48" borderId="31" xfId="122" applyFont="1" applyFill="1" applyBorder="1" applyAlignment="1">
      <alignment horizontal="center" vertical="center" wrapText="1"/>
    </xf>
    <xf numFmtId="0" fontId="61" fillId="48" borderId="32" xfId="122" applyFont="1" applyFill="1" applyBorder="1" applyAlignment="1">
      <alignment horizontal="center" vertical="center" wrapText="1"/>
    </xf>
    <xf numFmtId="0" fontId="61" fillId="48" borderId="98" xfId="122" applyFont="1" applyFill="1" applyBorder="1" applyAlignment="1">
      <alignment horizontal="center" vertical="center" wrapText="1"/>
    </xf>
    <xf numFmtId="0" fontId="61" fillId="48" borderId="105" xfId="122" applyFont="1" applyFill="1" applyBorder="1" applyAlignment="1">
      <alignment horizontal="center" vertical="center" wrapText="1"/>
    </xf>
    <xf numFmtId="0" fontId="61" fillId="48" borderId="67" xfId="122" applyFont="1" applyFill="1" applyBorder="1" applyAlignment="1">
      <alignment horizontal="center" vertical="center" wrapText="1"/>
    </xf>
    <xf numFmtId="0" fontId="61" fillId="48" borderId="108" xfId="122" applyFont="1" applyFill="1" applyBorder="1" applyAlignment="1">
      <alignment horizontal="center" vertical="center" wrapText="1"/>
    </xf>
    <xf numFmtId="0" fontId="61" fillId="48" borderId="30" xfId="122" applyFont="1" applyFill="1" applyBorder="1" applyAlignment="1">
      <alignment horizontal="center" vertical="center" wrapText="1"/>
    </xf>
    <xf numFmtId="0" fontId="61" fillId="48" borderId="39" xfId="122" applyFont="1" applyFill="1" applyBorder="1" applyAlignment="1">
      <alignment horizontal="center" vertical="center" wrapText="1"/>
    </xf>
    <xf numFmtId="0" fontId="61" fillId="48" borderId="33" xfId="122" applyFont="1" applyFill="1" applyBorder="1" applyAlignment="1">
      <alignment horizontal="center" vertical="center" wrapText="1"/>
    </xf>
    <xf numFmtId="0" fontId="61" fillId="48" borderId="34" xfId="122" applyFont="1" applyFill="1" applyBorder="1" applyAlignment="1">
      <alignment horizontal="center" vertical="center" wrapText="1"/>
    </xf>
    <xf numFmtId="0" fontId="61" fillId="48" borderId="35" xfId="122" applyFont="1" applyFill="1" applyBorder="1" applyAlignment="1">
      <alignment horizontal="center" vertical="center" wrapText="1"/>
    </xf>
    <xf numFmtId="0" fontId="61" fillId="48" borderId="45" xfId="122" applyFont="1" applyFill="1" applyBorder="1" applyAlignment="1">
      <alignment horizontal="center" vertical="center" wrapText="1"/>
    </xf>
    <xf numFmtId="0" fontId="42" fillId="48" borderId="31" xfId="122" applyFont="1" applyFill="1" applyBorder="1" applyAlignment="1">
      <alignment horizontal="center" vertical="center" wrapText="1"/>
    </xf>
    <xf numFmtId="0" fontId="42" fillId="48" borderId="30" xfId="122" applyFont="1" applyFill="1" applyBorder="1" applyAlignment="1">
      <alignment horizontal="center" vertical="center" wrapText="1"/>
    </xf>
    <xf numFmtId="0" fontId="42" fillId="48" borderId="29" xfId="122" applyFont="1" applyFill="1" applyBorder="1" applyAlignment="1">
      <alignment horizontal="center" vertical="center" wrapText="1"/>
    </xf>
    <xf numFmtId="0" fontId="61" fillId="48" borderId="29" xfId="122" applyFont="1" applyFill="1" applyBorder="1" applyAlignment="1">
      <alignment horizontal="center" vertical="center" wrapText="1"/>
    </xf>
    <xf numFmtId="0" fontId="61" fillId="48" borderId="41" xfId="122" applyFont="1" applyFill="1" applyBorder="1" applyAlignment="1">
      <alignment horizontal="center" vertical="center" wrapText="1"/>
    </xf>
    <xf numFmtId="0" fontId="61" fillId="48" borderId="42" xfId="122" applyFont="1" applyFill="1" applyBorder="1" applyAlignment="1">
      <alignment horizontal="center" vertical="center" wrapText="1"/>
    </xf>
    <xf numFmtId="0" fontId="61" fillId="48" borderId="26" xfId="122" applyFont="1" applyFill="1" applyBorder="1" applyAlignment="1">
      <alignment horizontal="center" vertical="center" wrapText="1"/>
    </xf>
    <xf numFmtId="0" fontId="61" fillId="48" borderId="54" xfId="122" applyFont="1" applyFill="1" applyBorder="1" applyAlignment="1">
      <alignment horizontal="center" vertical="center" wrapText="1"/>
    </xf>
    <xf numFmtId="0" fontId="61" fillId="48" borderId="53" xfId="122" applyFont="1" applyFill="1" applyBorder="1" applyAlignment="1">
      <alignment horizontal="center" vertical="center" wrapText="1"/>
    </xf>
    <xf numFmtId="0" fontId="61" fillId="48" borderId="61" xfId="122" applyFont="1" applyFill="1" applyBorder="1" applyAlignment="1">
      <alignment horizontal="center" vertical="center" wrapText="1"/>
    </xf>
    <xf numFmtId="0" fontId="61" fillId="48" borderId="95" xfId="122" applyFont="1" applyFill="1" applyBorder="1" applyAlignment="1">
      <alignment horizontal="center" vertical="center" wrapText="1"/>
    </xf>
    <xf numFmtId="0" fontId="61" fillId="48" borderId="4" xfId="122" applyFont="1" applyFill="1" applyBorder="1" applyAlignment="1">
      <alignment horizontal="center" vertical="center" wrapText="1"/>
    </xf>
    <xf numFmtId="0" fontId="39" fillId="0" borderId="40" xfId="0" applyFont="1" applyBorder="1" applyAlignment="1">
      <alignment horizontal="center" vertical="center" wrapText="1"/>
    </xf>
    <xf numFmtId="0" fontId="42" fillId="48" borderId="54" xfId="122" applyFont="1" applyFill="1" applyBorder="1" applyAlignment="1">
      <alignment horizontal="center" vertical="center" wrapText="1"/>
    </xf>
    <xf numFmtId="0" fontId="42"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42" fillId="0" borderId="0" xfId="0" applyFont="1" applyAlignment="1">
      <alignment wrapText="1"/>
    </xf>
    <xf numFmtId="0" fontId="39" fillId="0" borderId="0" xfId="2806" applyAlignment="1">
      <alignment wrapText="1"/>
    </xf>
    <xf numFmtId="0" fontId="39" fillId="0" borderId="0" xfId="0" applyFont="1" applyAlignment="1">
      <alignment wrapText="1"/>
    </xf>
    <xf numFmtId="0" fontId="84" fillId="0" borderId="0" xfId="122" applyFont="1" applyAlignment="1">
      <alignment horizontal="left" wrapText="1"/>
    </xf>
    <xf numFmtId="0" fontId="43" fillId="0" borderId="67" xfId="122" applyFont="1" applyBorder="1" applyAlignment="1">
      <alignment horizontal="center" wrapText="1"/>
    </xf>
    <xf numFmtId="0" fontId="43" fillId="0" borderId="42" xfId="122" applyFont="1" applyBorder="1" applyAlignment="1">
      <alignment horizontal="center"/>
    </xf>
    <xf numFmtId="0" fontId="43" fillId="0" borderId="43" xfId="122" applyFont="1" applyBorder="1" applyAlignment="1">
      <alignment horizontal="center"/>
    </xf>
    <xf numFmtId="49" fontId="43" fillId="0" borderId="55" xfId="122" applyNumberFormat="1" applyFont="1" applyBorder="1" applyAlignment="1">
      <alignment horizontal="center" wrapText="1"/>
    </xf>
    <xf numFmtId="49" fontId="43" fillId="0" borderId="26" xfId="122" applyNumberFormat="1" applyFont="1" applyBorder="1" applyAlignment="1">
      <alignment horizontal="center"/>
    </xf>
    <xf numFmtId="49" fontId="43" fillId="0" borderId="66" xfId="122" applyNumberFormat="1" applyFont="1" applyBorder="1" applyAlignment="1">
      <alignment horizontal="center"/>
    </xf>
    <xf numFmtId="0" fontId="84" fillId="0" borderId="0" xfId="122" applyFont="1" applyAlignment="1">
      <alignment horizontal="left" vertical="center" wrapText="1"/>
    </xf>
    <xf numFmtId="0" fontId="39" fillId="0" borderId="0" xfId="2806" applyAlignment="1">
      <alignment vertical="center" wrapText="1"/>
    </xf>
    <xf numFmtId="0" fontId="84" fillId="0" borderId="0" xfId="2806" applyFont="1" applyAlignment="1">
      <alignment horizontal="left" vertical="center" wrapText="1"/>
    </xf>
    <xf numFmtId="0" fontId="84" fillId="0" borderId="0" xfId="2806" applyFont="1" applyAlignment="1">
      <alignment horizontal="left" wrapText="1"/>
    </xf>
    <xf numFmtId="0" fontId="39" fillId="0" borderId="0" xfId="2806" applyAlignment="1">
      <alignment horizontal="left" wrapText="1"/>
    </xf>
    <xf numFmtId="0" fontId="43" fillId="0" borderId="26" xfId="122" applyFont="1" applyBorder="1" applyAlignment="1">
      <alignment horizontal="center"/>
    </xf>
    <xf numFmtId="0" fontId="43" fillId="0" borderId="66" xfId="122" applyFont="1" applyBorder="1" applyAlignment="1">
      <alignment horizontal="center"/>
    </xf>
    <xf numFmtId="49" fontId="43" fillId="0" borderId="64" xfId="122" applyNumberFormat="1" applyFont="1" applyBorder="1" applyAlignment="1">
      <alignment horizontal="center"/>
    </xf>
    <xf numFmtId="49" fontId="0" fillId="0" borderId="57" xfId="0" applyNumberFormat="1" applyBorder="1" applyAlignment="1">
      <alignment horizontal="center"/>
    </xf>
    <xf numFmtId="49" fontId="43" fillId="0" borderId="52" xfId="122" applyNumberFormat="1" applyFont="1" applyBorder="1" applyAlignment="1">
      <alignment horizontal="center" wrapText="1"/>
    </xf>
    <xf numFmtId="49" fontId="43" fillId="0" borderId="40" xfId="122" applyNumberFormat="1" applyFont="1" applyBorder="1" applyAlignment="1">
      <alignment horizontal="center"/>
    </xf>
    <xf numFmtId="49" fontId="43" fillId="0" borderId="45" xfId="122" applyNumberFormat="1" applyFont="1" applyBorder="1" applyAlignment="1">
      <alignment horizontal="center"/>
    </xf>
    <xf numFmtId="0" fontId="43" fillId="0" borderId="0" xfId="0" applyFont="1" applyAlignment="1">
      <alignment horizontal="center" vertical="center"/>
    </xf>
    <xf numFmtId="0" fontId="0" fillId="0" borderId="0" xfId="0" applyAlignment="1">
      <alignment horizontal="center" vertical="center"/>
    </xf>
    <xf numFmtId="0" fontId="42" fillId="0" borderId="0" xfId="0" applyFont="1" applyAlignment="1">
      <alignment horizontal="left" vertical="center" wrapText="1"/>
    </xf>
    <xf numFmtId="0" fontId="39" fillId="0" borderId="0" xfId="168" applyFont="1" applyAlignment="1">
      <alignment horizontal="left" wrapText="1"/>
    </xf>
    <xf numFmtId="0" fontId="43" fillId="48" borderId="9" xfId="0" applyFont="1" applyFill="1" applyBorder="1" applyAlignment="1">
      <alignment horizontal="center" vertical="center" wrapText="1"/>
    </xf>
    <xf numFmtId="0" fontId="39" fillId="0" borderId="0" xfId="0" applyFont="1" applyAlignment="1">
      <alignment horizontal="left" vertical="center" wrapText="1"/>
    </xf>
    <xf numFmtId="0" fontId="39" fillId="0" borderId="0" xfId="917" applyAlignment="1">
      <alignment vertical="center" wrapText="1"/>
    </xf>
    <xf numFmtId="0" fontId="43" fillId="0" borderId="66" xfId="0" applyFont="1" applyBorder="1" applyAlignment="1">
      <alignment horizontal="center"/>
    </xf>
    <xf numFmtId="0" fontId="0" fillId="0" borderId="0" xfId="0" applyAlignment="1"/>
    <xf numFmtId="0" fontId="42" fillId="48" borderId="96" xfId="46740" applyFont="1" applyFill="1" applyBorder="1" applyAlignment="1">
      <alignment horizontal="center" vertical="center" wrapText="1"/>
    </xf>
    <xf numFmtId="0" fontId="42" fillId="48" borderId="49" xfId="46740" applyFont="1" applyFill="1" applyBorder="1" applyAlignment="1">
      <alignment horizontal="center" vertical="center" wrapText="1"/>
    </xf>
    <xf numFmtId="0" fontId="42" fillId="48" borderId="54" xfId="46740" applyFont="1" applyFill="1" applyBorder="1" applyAlignment="1">
      <alignment horizontal="center" vertical="center" wrapText="1"/>
    </xf>
    <xf numFmtId="0" fontId="42" fillId="48" borderId="53" xfId="46740" applyFont="1" applyFill="1" applyBorder="1" applyAlignment="1">
      <alignment horizontal="center" vertical="center" wrapText="1"/>
    </xf>
    <xf numFmtId="0" fontId="42" fillId="48" borderId="61" xfId="46740" applyFont="1" applyFill="1" applyBorder="1" applyAlignment="1">
      <alignment horizontal="center" vertical="center" wrapText="1"/>
    </xf>
    <xf numFmtId="0" fontId="39" fillId="0" borderId="61" xfId="46740" applyBorder="1" applyAlignment="1"/>
    <xf numFmtId="0" fontId="39" fillId="0" borderId="25" xfId="46740" applyBorder="1" applyAlignment="1"/>
    <xf numFmtId="0" fontId="39" fillId="0" borderId="59" xfId="46740" applyBorder="1" applyAlignment="1"/>
    <xf numFmtId="0" fontId="42" fillId="48" borderId="56" xfId="46740" applyFont="1" applyFill="1" applyBorder="1" applyAlignment="1">
      <alignment horizontal="center" vertical="center" wrapText="1"/>
    </xf>
    <xf numFmtId="0" fontId="42" fillId="48" borderId="25" xfId="46740" applyFont="1" applyFill="1" applyBorder="1" applyAlignment="1">
      <alignment horizontal="center" vertical="center" wrapText="1"/>
    </xf>
    <xf numFmtId="0" fontId="42" fillId="48" borderId="59" xfId="46740" applyFont="1" applyFill="1" applyBorder="1" applyAlignment="1">
      <alignment horizontal="center" vertical="center" wrapText="1"/>
    </xf>
    <xf numFmtId="49" fontId="43" fillId="0" borderId="0" xfId="0" quotePrefix="1" applyNumberFormat="1" applyFont="1" applyAlignment="1">
      <alignment horizontal="center"/>
    </xf>
    <xf numFmtId="0" fontId="191" fillId="0" borderId="0" xfId="0" applyFont="1" applyAlignment="1">
      <alignment horizontal="left" vertical="top" wrapText="1"/>
    </xf>
    <xf numFmtId="0" fontId="165" fillId="110" borderId="95" xfId="0" applyFont="1" applyFill="1" applyBorder="1" applyAlignment="1">
      <alignment horizontal="center" vertical="center" wrapText="1"/>
    </xf>
    <xf numFmtId="0" fontId="165" fillId="110" borderId="78" xfId="0" applyFont="1" applyFill="1" applyBorder="1" applyAlignment="1">
      <alignment horizontal="center" vertical="center" wrapText="1"/>
    </xf>
    <xf numFmtId="0" fontId="164" fillId="0" borderId="0" xfId="845" applyFont="1" applyAlignment="1">
      <alignment horizontal="center" vertical="center" wrapText="1"/>
    </xf>
    <xf numFmtId="0" fontId="80" fillId="49" borderId="0" xfId="31695" applyFont="1" applyFill="1" applyAlignment="1">
      <alignment wrapText="1"/>
    </xf>
    <xf numFmtId="0" fontId="80" fillId="0" borderId="0" xfId="31695" applyFont="1" applyAlignment="1">
      <alignment wrapText="1"/>
    </xf>
    <xf numFmtId="0" fontId="150" fillId="85" borderId="0" xfId="31695" applyFont="1" applyFill="1" applyAlignment="1">
      <alignment horizontal="center" vertical="center" wrapText="1"/>
    </xf>
    <xf numFmtId="0" fontId="147" fillId="111" borderId="19" xfId="31695" applyFont="1" applyFill="1" applyBorder="1" applyAlignment="1">
      <alignment horizontal="center" vertical="center"/>
    </xf>
    <xf numFmtId="0" fontId="147" fillId="111" borderId="18" xfId="31695" applyFont="1" applyFill="1" applyBorder="1" applyAlignment="1">
      <alignment horizontal="center" vertical="center"/>
    </xf>
    <xf numFmtId="0" fontId="147" fillId="111" borderId="19" xfId="31695" applyFont="1" applyFill="1" applyBorder="1" applyAlignment="1">
      <alignment horizontal="center" vertical="center" wrapText="1"/>
    </xf>
    <xf numFmtId="0" fontId="147" fillId="111" borderId="18" xfId="31695" applyFont="1" applyFill="1" applyBorder="1" applyAlignment="1">
      <alignment horizontal="center" vertical="center" wrapText="1"/>
    </xf>
    <xf numFmtId="0" fontId="147" fillId="112" borderId="5" xfId="31695" applyFont="1" applyFill="1" applyBorder="1" applyAlignment="1">
      <alignment horizontal="center" vertical="center"/>
    </xf>
    <xf numFmtId="0" fontId="147" fillId="112" borderId="21" xfId="31695" applyFont="1" applyFill="1" applyBorder="1" applyAlignment="1">
      <alignment horizontal="center" vertical="center"/>
    </xf>
    <xf numFmtId="0" fontId="51" fillId="0" borderId="0" xfId="0" applyFont="1" applyAlignment="1">
      <alignment horizontal="center" vertical="center" wrapText="1"/>
    </xf>
    <xf numFmtId="17" fontId="48" fillId="85" borderId="25" xfId="31695" applyNumberFormat="1" applyFont="1" applyFill="1" applyBorder="1" applyAlignment="1">
      <alignment horizontal="center" vertical="center"/>
    </xf>
    <xf numFmtId="0" fontId="48" fillId="85" borderId="25" xfId="31695" applyFont="1" applyFill="1" applyBorder="1" applyAlignment="1">
      <alignment horizontal="center" vertical="center"/>
    </xf>
    <xf numFmtId="0" fontId="80" fillId="49" borderId="0" xfId="31695" applyFont="1" applyFill="1" applyAlignment="1"/>
    <xf numFmtId="0" fontId="84" fillId="0" borderId="0" xfId="122" applyFont="1" applyAlignment="1"/>
    <xf numFmtId="0" fontId="65" fillId="0" borderId="0" xfId="0" applyFont="1" applyAlignment="1"/>
    <xf numFmtId="0" fontId="186" fillId="0" borderId="0" xfId="0" applyFont="1" applyAlignment="1"/>
    <xf numFmtId="0" fontId="189" fillId="0" borderId="0" xfId="0" applyFont="1" applyAlignment="1"/>
  </cellXfs>
  <cellStyles count="47523">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xfId="47509" builtinId="3"/>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24" xfId="47508" xr:uid="{6D005E33-8F53-43CD-9DDF-A15E6D1DF54F}"/>
    <cellStyle name="Currency 25" xfId="47513" xr:uid="{C29C3D8D-179C-4BC0-9913-F1A4B05626B6}"/>
    <cellStyle name="Currency 26" xfId="47517" xr:uid="{C79E5B7C-44C7-4C8E-8544-8DCEB53A71ED}"/>
    <cellStyle name="Currency 27" xfId="47520" xr:uid="{4BBBEA7B-B9DB-484E-8D76-0D3A39E2463C}"/>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 8" xfId="47515" xr:uid="{5905EF95-96F1-4997-86E2-4CEF4C6F2544}"/>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48" xfId="47504" xr:uid="{040A218B-A9B0-42A9-87AE-FB20D9E0FE87}"/>
    <cellStyle name="Normal 149" xfId="47503" xr:uid="{730F2535-59CE-4018-93D5-2B14356D1F1A}"/>
    <cellStyle name="Normal 15" xfId="128" xr:uid="{00000000-0005-0000-0000-0000380C0000}"/>
    <cellStyle name="Normal 15 2" xfId="46985" xr:uid="{00000000-0005-0000-0000-0000390C0000}"/>
    <cellStyle name="Normal 150" xfId="47505" xr:uid="{C7B8709F-13EB-4EAD-B7DE-A193A1C39A35}"/>
    <cellStyle name="Normal 150 2" xfId="47510" xr:uid="{093B3413-3992-4A62-810C-9E6783C18036}"/>
    <cellStyle name="Normal 150 2 2" xfId="47511" xr:uid="{886832D4-EB3C-4017-BE87-8BD86713EC5D}"/>
    <cellStyle name="Normal 150 2 2 2" xfId="47522" xr:uid="{904F4E15-E75C-4488-9F4C-65CB315212F4}"/>
    <cellStyle name="Normal 151" xfId="47512" xr:uid="{59B8BE9E-9F9B-4CD4-B051-CBFB4436C835}"/>
    <cellStyle name="Normal 152" xfId="47516" xr:uid="{44E061DC-5D4E-4226-9000-9B0E74E09F96}"/>
    <cellStyle name="Normal 153" xfId="47519" xr:uid="{4064B98A-30A4-4AF4-BAF8-9C3906A47F27}"/>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5 4" xfId="47507" xr:uid="{8E1EF22F-D6FF-4669-8528-A1DE511FB3AB}"/>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2 6" xfId="47506" xr:uid="{9F0B424F-5FD6-46C7-88D4-5565225F7456}"/>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45" xfId="47514" xr:uid="{BC4EA3FB-3D58-4A64-BEBB-9647635609FB}"/>
    <cellStyle name="Percent 146" xfId="47518" xr:uid="{738D95AA-A0B6-4266-A5FB-515F2F6884D8}"/>
    <cellStyle name="Percent 147" xfId="47521" xr:uid="{BF4FF92B-EF61-45A9-933E-4E1BE9E4AE4F}"/>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
  <sheetViews>
    <sheetView topLeftCell="A4" zoomScale="85" zoomScaleNormal="85" workbookViewId="0">
      <selection activeCell="I10" sqref="I10"/>
    </sheetView>
  </sheetViews>
  <sheetFormatPr defaultRowHeight="12.75"/>
  <cols>
    <col min="1" max="1" width="40.42578125" customWidth="1"/>
    <col min="2" max="2" width="13.5703125" customWidth="1"/>
    <col min="3" max="4" width="14.5703125" bestFit="1" customWidth="1"/>
    <col min="5" max="5" width="12.42578125" customWidth="1"/>
    <col min="6" max="7" width="13.42578125" bestFit="1" customWidth="1"/>
    <col min="8" max="8" width="12.42578125" customWidth="1"/>
    <col min="9" max="10" width="14.5703125" bestFit="1" customWidth="1"/>
    <col min="11" max="11" width="8.140625" customWidth="1"/>
    <col min="12" max="13" width="8.85546875" bestFit="1" customWidth="1"/>
    <col min="15" max="15" width="19" bestFit="1" customWidth="1"/>
  </cols>
  <sheetData>
    <row r="1" spans="1:13" ht="15.75">
      <c r="A1" s="762" t="s">
        <v>0</v>
      </c>
      <c r="B1" s="762"/>
      <c r="C1" s="762"/>
      <c r="D1" s="762"/>
      <c r="E1" s="762"/>
      <c r="F1" s="762"/>
      <c r="G1" s="762"/>
      <c r="H1" s="762"/>
      <c r="I1" s="762"/>
      <c r="J1" s="762"/>
      <c r="K1" s="762"/>
      <c r="L1" s="762"/>
      <c r="M1" s="762"/>
    </row>
    <row r="2" spans="1:13" ht="15.75">
      <c r="A2" s="762" t="s">
        <v>1</v>
      </c>
      <c r="B2" s="766"/>
      <c r="C2" s="766"/>
      <c r="D2" s="766"/>
      <c r="E2" s="766"/>
      <c r="F2" s="766"/>
      <c r="G2" s="766"/>
      <c r="H2" s="766"/>
      <c r="I2" s="766"/>
      <c r="J2" s="766"/>
      <c r="K2" s="766"/>
      <c r="L2" s="766"/>
      <c r="M2" s="766"/>
    </row>
    <row r="3" spans="1:13" ht="15.75">
      <c r="A3" s="767" t="s">
        <v>2</v>
      </c>
      <c r="B3" s="768"/>
      <c r="C3" s="768"/>
      <c r="D3" s="768"/>
      <c r="E3" s="768"/>
      <c r="F3" s="768"/>
      <c r="G3" s="768"/>
      <c r="H3" s="768"/>
      <c r="I3" s="768"/>
      <c r="J3" s="768"/>
      <c r="K3" s="768"/>
      <c r="L3" s="768"/>
      <c r="M3" s="768"/>
    </row>
    <row r="4" spans="1:13" ht="15.75">
      <c r="A4" s="717"/>
      <c r="B4" s="718"/>
      <c r="C4" s="718"/>
      <c r="D4" s="718"/>
      <c r="E4" s="718"/>
      <c r="F4" s="718"/>
      <c r="G4" s="718"/>
      <c r="H4" s="718"/>
      <c r="I4" s="718"/>
      <c r="J4" s="718"/>
      <c r="K4" s="718"/>
      <c r="L4" s="718"/>
      <c r="M4" s="718"/>
    </row>
    <row r="5" spans="1:13" ht="14.25">
      <c r="A5" s="125"/>
      <c r="B5" s="764" t="s">
        <v>3</v>
      </c>
      <c r="C5" s="765"/>
      <c r="D5" s="765"/>
      <c r="E5" s="764" t="s">
        <v>4</v>
      </c>
      <c r="F5" s="765"/>
      <c r="G5" s="765"/>
      <c r="H5" s="764" t="s">
        <v>5</v>
      </c>
      <c r="I5" s="765"/>
      <c r="J5" s="765"/>
      <c r="K5" s="765" t="s">
        <v>6</v>
      </c>
      <c r="L5" s="765"/>
      <c r="M5" s="765"/>
    </row>
    <row r="6" spans="1:13">
      <c r="A6" s="125" t="s">
        <v>7</v>
      </c>
      <c r="B6" s="716" t="s">
        <v>8</v>
      </c>
      <c r="C6" s="716" t="s">
        <v>9</v>
      </c>
      <c r="D6" s="716" t="s">
        <v>10</v>
      </c>
      <c r="E6" s="716" t="s">
        <v>8</v>
      </c>
      <c r="F6" s="716" t="s">
        <v>9</v>
      </c>
      <c r="G6" s="716" t="s">
        <v>10</v>
      </c>
      <c r="H6" s="716" t="s">
        <v>8</v>
      </c>
      <c r="I6" s="716" t="s">
        <v>9</v>
      </c>
      <c r="J6" s="716" t="s">
        <v>10</v>
      </c>
      <c r="K6" s="716" t="s">
        <v>8</v>
      </c>
      <c r="L6" s="716" t="s">
        <v>9</v>
      </c>
      <c r="M6" s="716" t="s">
        <v>10</v>
      </c>
    </row>
    <row r="7" spans="1:13">
      <c r="A7" s="125" t="s">
        <v>11</v>
      </c>
      <c r="B7" s="126"/>
      <c r="C7" s="126"/>
      <c r="D7" s="126"/>
      <c r="E7" s="126"/>
      <c r="F7" s="126"/>
      <c r="G7" s="126"/>
      <c r="H7" s="126"/>
      <c r="I7" s="126"/>
      <c r="J7" s="126"/>
      <c r="K7" s="126"/>
      <c r="L7" s="126"/>
      <c r="M7" s="126"/>
    </row>
    <row r="8" spans="1:13">
      <c r="A8" s="127" t="s">
        <v>12</v>
      </c>
      <c r="B8" s="124" t="s">
        <v>13</v>
      </c>
      <c r="C8" s="123">
        <v>0</v>
      </c>
      <c r="D8" s="123">
        <f>SUM(B8:C8)</f>
        <v>0</v>
      </c>
      <c r="E8" s="124" t="s">
        <v>13</v>
      </c>
      <c r="F8" s="123">
        <v>728840.99</v>
      </c>
      <c r="G8" s="123">
        <f>SUM(E8:F8)</f>
        <v>728840.99</v>
      </c>
      <c r="H8" s="124" t="s">
        <v>13</v>
      </c>
      <c r="I8" s="123">
        <v>2770311.0300000003</v>
      </c>
      <c r="J8" s="123">
        <f>SUM(H8:I8)</f>
        <v>2770311.0300000003</v>
      </c>
      <c r="K8" s="124" t="s">
        <v>13</v>
      </c>
      <c r="L8" s="254">
        <f>IF(C8=0, 0, I8/C8)</f>
        <v>0</v>
      </c>
      <c r="M8" s="255">
        <f>IF(D8=0, 0, J8/D8)</f>
        <v>0</v>
      </c>
    </row>
    <row r="9" spans="1:13">
      <c r="A9" s="127" t="s">
        <v>14</v>
      </c>
      <c r="B9" s="124" t="s">
        <v>13</v>
      </c>
      <c r="C9" s="123">
        <v>0</v>
      </c>
      <c r="D9" s="123">
        <f t="shared" ref="D9:D17" si="0">SUM(B9:C9)</f>
        <v>0</v>
      </c>
      <c r="E9" s="124" t="s">
        <v>13</v>
      </c>
      <c r="F9" s="123">
        <v>2002447.5800000003</v>
      </c>
      <c r="G9" s="123">
        <f t="shared" ref="G9:G17" si="1">SUM(E9:F9)</f>
        <v>2002447.5800000003</v>
      </c>
      <c r="H9" s="124" t="s">
        <v>13</v>
      </c>
      <c r="I9" s="123">
        <v>6395118.0999999968</v>
      </c>
      <c r="J9" s="123">
        <f>SUM(H9:I9)</f>
        <v>6395118.0999999968</v>
      </c>
      <c r="K9" s="124" t="s">
        <v>13</v>
      </c>
      <c r="L9" s="254">
        <f t="shared" ref="L9:M17" si="2">IF(C9=0, 0, I9/C9)</f>
        <v>0</v>
      </c>
      <c r="M9" s="255">
        <f t="shared" si="2"/>
        <v>0</v>
      </c>
    </row>
    <row r="10" spans="1:13">
      <c r="A10" s="127" t="s">
        <v>15</v>
      </c>
      <c r="B10" s="124" t="s">
        <v>13</v>
      </c>
      <c r="C10" s="123">
        <v>0</v>
      </c>
      <c r="D10" s="123">
        <f t="shared" si="0"/>
        <v>0</v>
      </c>
      <c r="E10" s="124" t="s">
        <v>13</v>
      </c>
      <c r="F10" s="123">
        <v>3044843.7999999975</v>
      </c>
      <c r="G10" s="123">
        <f t="shared" si="1"/>
        <v>3044843.7999999975</v>
      </c>
      <c r="H10" s="124" t="s">
        <v>13</v>
      </c>
      <c r="I10" s="123">
        <v>10332013.65</v>
      </c>
      <c r="J10" s="123">
        <f t="shared" ref="J10:J17" si="3">SUM(H10:I10)</f>
        <v>10332013.65</v>
      </c>
      <c r="K10" s="124" t="s">
        <v>13</v>
      </c>
      <c r="L10" s="254">
        <f t="shared" si="2"/>
        <v>0</v>
      </c>
      <c r="M10" s="255">
        <f t="shared" si="2"/>
        <v>0</v>
      </c>
    </row>
    <row r="11" spans="1:13">
      <c r="A11" s="128" t="s">
        <v>16</v>
      </c>
      <c r="B11" s="124" t="s">
        <v>13</v>
      </c>
      <c r="C11" s="123">
        <v>0</v>
      </c>
      <c r="D11" s="123">
        <f t="shared" si="0"/>
        <v>0</v>
      </c>
      <c r="E11" s="124" t="s">
        <v>13</v>
      </c>
      <c r="F11" s="123">
        <v>1927674.9500000004</v>
      </c>
      <c r="G11" s="123">
        <f t="shared" si="1"/>
        <v>1927674.9500000004</v>
      </c>
      <c r="H11" s="124" t="s">
        <v>13</v>
      </c>
      <c r="I11" s="123">
        <v>6668299.4300000053</v>
      </c>
      <c r="J11" s="123">
        <f t="shared" si="3"/>
        <v>6668299.4300000053</v>
      </c>
      <c r="K11" s="124" t="s">
        <v>13</v>
      </c>
      <c r="L11" s="254">
        <f t="shared" si="2"/>
        <v>0</v>
      </c>
      <c r="M11" s="255">
        <f t="shared" si="2"/>
        <v>0</v>
      </c>
    </row>
    <row r="12" spans="1:13">
      <c r="A12" s="127" t="s">
        <v>17</v>
      </c>
      <c r="B12" s="124" t="s">
        <v>13</v>
      </c>
      <c r="C12" s="123">
        <v>0</v>
      </c>
      <c r="D12" s="123">
        <f t="shared" si="0"/>
        <v>0</v>
      </c>
      <c r="E12" s="124" t="s">
        <v>13</v>
      </c>
      <c r="F12" s="123">
        <v>129055.97000000002</v>
      </c>
      <c r="G12" s="123">
        <f t="shared" si="1"/>
        <v>129055.97000000002</v>
      </c>
      <c r="H12" s="124" t="s">
        <v>13</v>
      </c>
      <c r="I12" s="123">
        <v>449934.92999999959</v>
      </c>
      <c r="J12" s="123">
        <f t="shared" si="3"/>
        <v>449934.92999999959</v>
      </c>
      <c r="K12" s="124" t="s">
        <v>13</v>
      </c>
      <c r="L12" s="254">
        <f t="shared" si="2"/>
        <v>0</v>
      </c>
      <c r="M12" s="255">
        <f t="shared" si="2"/>
        <v>0</v>
      </c>
    </row>
    <row r="13" spans="1:13">
      <c r="A13" s="127" t="s">
        <v>18</v>
      </c>
      <c r="B13" s="124" t="s">
        <v>13</v>
      </c>
      <c r="C13" s="123">
        <v>0</v>
      </c>
      <c r="D13" s="123">
        <f t="shared" si="0"/>
        <v>0</v>
      </c>
      <c r="E13" s="124" t="s">
        <v>13</v>
      </c>
      <c r="F13" s="123">
        <v>0</v>
      </c>
      <c r="G13" s="123">
        <f t="shared" si="1"/>
        <v>0</v>
      </c>
      <c r="H13" s="124" t="s">
        <v>13</v>
      </c>
      <c r="I13" s="123">
        <v>0</v>
      </c>
      <c r="J13" s="123">
        <f t="shared" si="3"/>
        <v>0</v>
      </c>
      <c r="K13" s="124" t="s">
        <v>13</v>
      </c>
      <c r="L13" s="254">
        <f t="shared" si="2"/>
        <v>0</v>
      </c>
      <c r="M13" s="255">
        <f t="shared" si="2"/>
        <v>0</v>
      </c>
    </row>
    <row r="14" spans="1:13" ht="14.25">
      <c r="A14" s="127" t="s">
        <v>19</v>
      </c>
      <c r="B14" s="124" t="s">
        <v>13</v>
      </c>
      <c r="C14" s="123">
        <v>0</v>
      </c>
      <c r="D14" s="123">
        <f t="shared" si="0"/>
        <v>0</v>
      </c>
      <c r="E14" s="124" t="s">
        <v>13</v>
      </c>
      <c r="F14" s="123">
        <v>-451325.63</v>
      </c>
      <c r="G14" s="123">
        <f t="shared" si="1"/>
        <v>-451325.63</v>
      </c>
      <c r="H14" s="124" t="s">
        <v>13</v>
      </c>
      <c r="I14" s="123">
        <v>-937003.25</v>
      </c>
      <c r="J14" s="123">
        <f t="shared" si="3"/>
        <v>-937003.25</v>
      </c>
      <c r="K14" s="124" t="s">
        <v>13</v>
      </c>
      <c r="L14" s="254">
        <f t="shared" si="2"/>
        <v>0</v>
      </c>
      <c r="M14" s="255">
        <f t="shared" si="2"/>
        <v>0</v>
      </c>
    </row>
    <row r="15" spans="1:13">
      <c r="A15" s="127" t="s">
        <v>20</v>
      </c>
      <c r="B15" s="124" t="s">
        <v>13</v>
      </c>
      <c r="C15" s="123">
        <v>0</v>
      </c>
      <c r="D15" s="123">
        <f t="shared" si="0"/>
        <v>0</v>
      </c>
      <c r="E15" s="124" t="s">
        <v>13</v>
      </c>
      <c r="F15" s="123">
        <v>2428908.7300000014</v>
      </c>
      <c r="G15" s="123">
        <f t="shared" si="1"/>
        <v>2428908.7300000014</v>
      </c>
      <c r="H15" s="124" t="s">
        <v>13</v>
      </c>
      <c r="I15" s="123">
        <v>9129764.8100000024</v>
      </c>
      <c r="J15" s="123">
        <f t="shared" si="3"/>
        <v>9129764.8100000024</v>
      </c>
      <c r="K15" s="124" t="s">
        <v>13</v>
      </c>
      <c r="L15" s="254">
        <f t="shared" si="2"/>
        <v>0</v>
      </c>
      <c r="M15" s="255">
        <f t="shared" si="2"/>
        <v>0</v>
      </c>
    </row>
    <row r="16" spans="1:13">
      <c r="A16" s="127" t="s">
        <v>21</v>
      </c>
      <c r="B16" s="124" t="s">
        <v>13</v>
      </c>
      <c r="C16" s="123">
        <v>0</v>
      </c>
      <c r="D16" s="123">
        <f t="shared" si="0"/>
        <v>0</v>
      </c>
      <c r="E16" s="124" t="s">
        <v>13</v>
      </c>
      <c r="F16" s="123">
        <v>151823.29000000004</v>
      </c>
      <c r="G16" s="123">
        <f t="shared" si="1"/>
        <v>151823.29000000004</v>
      </c>
      <c r="H16" s="124" t="s">
        <v>13</v>
      </c>
      <c r="I16" s="123">
        <v>568908.34999999974</v>
      </c>
      <c r="J16" s="123">
        <f t="shared" si="3"/>
        <v>568908.34999999974</v>
      </c>
      <c r="K16" s="124" t="s">
        <v>13</v>
      </c>
      <c r="L16" s="254">
        <f t="shared" si="2"/>
        <v>0</v>
      </c>
      <c r="M16" s="255">
        <f t="shared" si="2"/>
        <v>0</v>
      </c>
    </row>
    <row r="17" spans="1:15">
      <c r="A17" s="127" t="s">
        <v>22</v>
      </c>
      <c r="B17" s="124" t="s">
        <v>13</v>
      </c>
      <c r="C17" s="123">
        <v>0</v>
      </c>
      <c r="D17" s="123">
        <f t="shared" si="0"/>
        <v>0</v>
      </c>
      <c r="E17" s="124" t="s">
        <v>13</v>
      </c>
      <c r="F17" s="123">
        <v>0</v>
      </c>
      <c r="G17" s="123">
        <f t="shared" si="1"/>
        <v>0</v>
      </c>
      <c r="H17" s="124" t="s">
        <v>13</v>
      </c>
      <c r="I17" s="123">
        <v>0</v>
      </c>
      <c r="J17" s="123">
        <f t="shared" si="3"/>
        <v>0</v>
      </c>
      <c r="K17" s="124" t="s">
        <v>13</v>
      </c>
      <c r="L17" s="254">
        <f t="shared" si="2"/>
        <v>0</v>
      </c>
      <c r="M17" s="255">
        <f t="shared" si="2"/>
        <v>0</v>
      </c>
      <c r="N17" s="745"/>
      <c r="O17" s="745"/>
    </row>
    <row r="18" spans="1:15">
      <c r="A18" s="129" t="s">
        <v>23</v>
      </c>
      <c r="B18" s="124" t="s">
        <v>13</v>
      </c>
      <c r="C18" s="130">
        <f>SUM(C8:C17)+61165214</f>
        <v>61165214</v>
      </c>
      <c r="D18" s="130">
        <f>C18</f>
        <v>61165214</v>
      </c>
      <c r="E18" s="124" t="s">
        <v>13</v>
      </c>
      <c r="F18" s="130">
        <f>SUM(F8:F17)</f>
        <v>9962269.6799999997</v>
      </c>
      <c r="G18" s="130">
        <f t="shared" ref="G18:J18" si="4">SUM(G8:G17)</f>
        <v>9962269.6799999997</v>
      </c>
      <c r="H18" s="124" t="s">
        <v>13</v>
      </c>
      <c r="I18" s="130">
        <f t="shared" si="4"/>
        <v>35377347.050000004</v>
      </c>
      <c r="J18" s="130">
        <f t="shared" si="4"/>
        <v>35377347.050000004</v>
      </c>
      <c r="K18" s="124" t="s">
        <v>13</v>
      </c>
      <c r="L18" s="254">
        <f t="shared" ref="L18" si="5">IF(C18=0, 0, I18/C18)</f>
        <v>0.57838998241713013</v>
      </c>
      <c r="M18" s="255">
        <f t="shared" ref="M18" si="6">IF(D18=0, 0, J18/D18)</f>
        <v>0.57838998241713013</v>
      </c>
      <c r="N18" s="56"/>
      <c r="O18" s="745"/>
    </row>
    <row r="19" spans="1:15">
      <c r="A19" s="131"/>
      <c r="B19" s="131"/>
      <c r="C19" s="131"/>
      <c r="D19" s="131"/>
      <c r="E19" s="131"/>
      <c r="F19" s="131"/>
      <c r="G19" s="131"/>
      <c r="H19" s="131"/>
      <c r="I19" s="131"/>
      <c r="J19" s="131"/>
      <c r="K19" s="131"/>
      <c r="L19" s="131"/>
      <c r="M19" s="131"/>
      <c r="N19" s="745"/>
      <c r="O19" s="530"/>
    </row>
    <row r="20" spans="1:15">
      <c r="A20" s="127" t="s">
        <v>24</v>
      </c>
      <c r="B20" s="124" t="s">
        <v>13</v>
      </c>
      <c r="C20" s="123">
        <v>535603</v>
      </c>
      <c r="D20" s="123">
        <f t="shared" ref="D20:D27" si="7">SUM(B20:C20)</f>
        <v>535603</v>
      </c>
      <c r="E20" s="124" t="s">
        <v>13</v>
      </c>
      <c r="F20" s="123">
        <v>51050.6</v>
      </c>
      <c r="G20" s="123">
        <f t="shared" ref="G20:G27" si="8">SUM(E20:F20)</f>
        <v>51050.6</v>
      </c>
      <c r="H20" s="124" t="s">
        <v>13</v>
      </c>
      <c r="I20" s="123">
        <v>227131.71000000005</v>
      </c>
      <c r="J20" s="123">
        <f>SUM(H20:I20)</f>
        <v>227131.71000000005</v>
      </c>
      <c r="K20" s="124" t="s">
        <v>13</v>
      </c>
      <c r="L20" s="254">
        <f t="shared" ref="L20:L27" si="9">IF(C20=0, 0, I20/C20)</f>
        <v>0.42406728491065221</v>
      </c>
      <c r="M20" s="255">
        <f t="shared" ref="M20:M26" si="10">IF(D20=0, 0, J20/D20)</f>
        <v>0.42406728491065221</v>
      </c>
      <c r="N20" s="745"/>
      <c r="O20" s="745"/>
    </row>
    <row r="21" spans="1:15">
      <c r="A21" s="127" t="s">
        <v>25</v>
      </c>
      <c r="B21" s="124" t="s">
        <v>13</v>
      </c>
      <c r="C21" s="123">
        <v>791002</v>
      </c>
      <c r="D21" s="123">
        <f t="shared" si="7"/>
        <v>791002</v>
      </c>
      <c r="E21" s="124" t="s">
        <v>13</v>
      </c>
      <c r="F21" s="123">
        <v>160810.5</v>
      </c>
      <c r="G21" s="123">
        <f t="shared" si="8"/>
        <v>160810.5</v>
      </c>
      <c r="H21" s="124" t="s">
        <v>13</v>
      </c>
      <c r="I21" s="123">
        <v>654498.67999999993</v>
      </c>
      <c r="J21" s="123">
        <f>SUM(H21:I21)</f>
        <v>654498.67999999993</v>
      </c>
      <c r="K21" s="124" t="s">
        <v>13</v>
      </c>
      <c r="L21" s="254">
        <f t="shared" si="9"/>
        <v>0.82742986743396341</v>
      </c>
      <c r="M21" s="255">
        <f t="shared" si="10"/>
        <v>0.82742986743396341</v>
      </c>
      <c r="N21" s="745"/>
      <c r="O21" s="745"/>
    </row>
    <row r="22" spans="1:15">
      <c r="A22" s="127" t="s">
        <v>26</v>
      </c>
      <c r="B22" s="124" t="s">
        <v>13</v>
      </c>
      <c r="C22" s="123">
        <v>689766</v>
      </c>
      <c r="D22" s="123">
        <f t="shared" si="7"/>
        <v>689766</v>
      </c>
      <c r="E22" s="124" t="s">
        <v>13</v>
      </c>
      <c r="F22" s="123">
        <v>261262.91999999998</v>
      </c>
      <c r="G22" s="123">
        <f t="shared" si="8"/>
        <v>261262.91999999998</v>
      </c>
      <c r="H22" s="124" t="s">
        <v>13</v>
      </c>
      <c r="I22" s="123">
        <v>444235.37</v>
      </c>
      <c r="J22" s="123">
        <f t="shared" ref="J22:J27" si="11">SUM(H22:I22)</f>
        <v>444235.37</v>
      </c>
      <c r="K22" s="124" t="s">
        <v>13</v>
      </c>
      <c r="L22" s="254">
        <f t="shared" si="9"/>
        <v>0.64403778962720692</v>
      </c>
      <c r="M22" s="255">
        <f t="shared" si="10"/>
        <v>0.64403778962720692</v>
      </c>
      <c r="N22" s="745"/>
      <c r="O22" s="745"/>
    </row>
    <row r="23" spans="1:15" ht="12.75" customHeight="1">
      <c r="A23" s="132" t="s">
        <v>27</v>
      </c>
      <c r="B23" s="124" t="s">
        <v>13</v>
      </c>
      <c r="C23" s="123"/>
      <c r="D23" s="123">
        <f t="shared" si="7"/>
        <v>0</v>
      </c>
      <c r="E23" s="124" t="s">
        <v>13</v>
      </c>
      <c r="F23" s="400">
        <v>0</v>
      </c>
      <c r="G23" s="123">
        <f t="shared" si="8"/>
        <v>0</v>
      </c>
      <c r="H23" s="124" t="s">
        <v>13</v>
      </c>
      <c r="I23" s="123">
        <v>0</v>
      </c>
      <c r="J23" s="123">
        <f t="shared" si="11"/>
        <v>0</v>
      </c>
      <c r="K23" s="124" t="s">
        <v>13</v>
      </c>
      <c r="L23" s="254">
        <f t="shared" si="9"/>
        <v>0</v>
      </c>
      <c r="M23" s="255">
        <f t="shared" si="10"/>
        <v>0</v>
      </c>
      <c r="N23" s="745"/>
      <c r="O23" s="745"/>
    </row>
    <row r="24" spans="1:15">
      <c r="A24" s="133" t="s">
        <v>28</v>
      </c>
      <c r="B24" s="124" t="s">
        <v>13</v>
      </c>
      <c r="C24" s="123">
        <v>112500</v>
      </c>
      <c r="D24" s="123">
        <f t="shared" si="7"/>
        <v>112500</v>
      </c>
      <c r="E24" s="124" t="s">
        <v>13</v>
      </c>
      <c r="F24" s="123">
        <v>0</v>
      </c>
      <c r="G24" s="123">
        <f t="shared" si="8"/>
        <v>0</v>
      </c>
      <c r="H24" s="124" t="s">
        <v>13</v>
      </c>
      <c r="I24" s="123">
        <v>0</v>
      </c>
      <c r="J24" s="123">
        <f t="shared" si="11"/>
        <v>0</v>
      </c>
      <c r="K24" s="124" t="s">
        <v>13</v>
      </c>
      <c r="L24" s="254">
        <f t="shared" si="9"/>
        <v>0</v>
      </c>
      <c r="M24" s="255">
        <f t="shared" si="10"/>
        <v>0</v>
      </c>
      <c r="N24" s="745"/>
      <c r="O24" s="745"/>
    </row>
    <row r="25" spans="1:15">
      <c r="A25" s="127" t="s">
        <v>29</v>
      </c>
      <c r="B25" s="124" t="s">
        <v>13</v>
      </c>
      <c r="C25" s="123">
        <v>241166</v>
      </c>
      <c r="D25" s="123">
        <f t="shared" si="7"/>
        <v>241166</v>
      </c>
      <c r="E25" s="124" t="s">
        <v>13</v>
      </c>
      <c r="F25" s="123">
        <v>38040.469999999994</v>
      </c>
      <c r="G25" s="123">
        <f t="shared" si="8"/>
        <v>38040.469999999994</v>
      </c>
      <c r="H25" s="124" t="s">
        <v>13</v>
      </c>
      <c r="I25" s="123">
        <v>178905.96</v>
      </c>
      <c r="J25" s="123">
        <f t="shared" si="11"/>
        <v>178905.96</v>
      </c>
      <c r="K25" s="124" t="s">
        <v>13</v>
      </c>
      <c r="L25" s="254">
        <f t="shared" si="9"/>
        <v>0.74183740659960351</v>
      </c>
      <c r="M25" s="255">
        <f t="shared" si="10"/>
        <v>0.74183740659960351</v>
      </c>
      <c r="N25" s="745"/>
      <c r="O25" s="745"/>
    </row>
    <row r="26" spans="1:15">
      <c r="A26" s="127" t="s">
        <v>30</v>
      </c>
      <c r="B26" s="124" t="s">
        <v>13</v>
      </c>
      <c r="C26" s="123">
        <v>3485201</v>
      </c>
      <c r="D26" s="123">
        <f t="shared" si="7"/>
        <v>3485201</v>
      </c>
      <c r="E26" s="124" t="s">
        <v>13</v>
      </c>
      <c r="F26" s="123">
        <v>583021.73999999964</v>
      </c>
      <c r="G26" s="123">
        <f t="shared" si="8"/>
        <v>583021.73999999964</v>
      </c>
      <c r="H26" s="124" t="s">
        <v>13</v>
      </c>
      <c r="I26" s="123">
        <v>2555910.17</v>
      </c>
      <c r="J26" s="123">
        <f t="shared" si="11"/>
        <v>2555910.17</v>
      </c>
      <c r="K26" s="124" t="s">
        <v>13</v>
      </c>
      <c r="L26" s="254">
        <f t="shared" si="9"/>
        <v>0.73336090802223453</v>
      </c>
      <c r="M26" s="255">
        <f t="shared" si="10"/>
        <v>0.73336090802223453</v>
      </c>
      <c r="N26" s="745"/>
      <c r="O26" s="745"/>
    </row>
    <row r="27" spans="1:15">
      <c r="A27" s="127" t="s">
        <v>31</v>
      </c>
      <c r="B27" s="124" t="s">
        <v>13</v>
      </c>
      <c r="C27" s="123">
        <v>46215</v>
      </c>
      <c r="D27" s="123">
        <f t="shared" si="7"/>
        <v>46215</v>
      </c>
      <c r="E27" s="124" t="s">
        <v>13</v>
      </c>
      <c r="F27" s="123">
        <v>7696.74</v>
      </c>
      <c r="G27" s="123">
        <f t="shared" si="8"/>
        <v>7696.74</v>
      </c>
      <c r="H27" s="124" t="s">
        <v>13</v>
      </c>
      <c r="I27" s="123">
        <v>22730.73</v>
      </c>
      <c r="J27" s="123">
        <f t="shared" si="11"/>
        <v>22730.73</v>
      </c>
      <c r="K27" s="124" t="s">
        <v>13</v>
      </c>
      <c r="L27" s="254">
        <f t="shared" si="9"/>
        <v>0.49184745212593312</v>
      </c>
      <c r="M27" s="255">
        <f>IF(D27=0, 0, J27/D27)</f>
        <v>0.49184745212593312</v>
      </c>
      <c r="N27" s="745"/>
      <c r="O27" s="745"/>
    </row>
    <row r="28" spans="1:15">
      <c r="A28" s="131"/>
      <c r="B28" s="131"/>
      <c r="C28" s="131"/>
      <c r="D28" s="131"/>
      <c r="E28" s="131"/>
      <c r="F28" s="131"/>
      <c r="G28" s="131"/>
      <c r="H28" s="131"/>
      <c r="I28" s="131"/>
      <c r="J28" s="131"/>
      <c r="K28" s="131"/>
      <c r="L28" s="131"/>
      <c r="M28" s="422"/>
      <c r="N28" s="745"/>
      <c r="O28" s="745"/>
    </row>
    <row r="29" spans="1:15" ht="23.85" customHeight="1">
      <c r="A29" s="134" t="s">
        <v>32</v>
      </c>
      <c r="B29" s="124" t="s">
        <v>13</v>
      </c>
      <c r="C29" s="135">
        <f>C18+SUM(C20:C27)</f>
        <v>67066667</v>
      </c>
      <c r="D29" s="135">
        <f>SUM(B29:C29)</f>
        <v>67066667</v>
      </c>
      <c r="E29" s="124" t="s">
        <v>13</v>
      </c>
      <c r="F29" s="135">
        <f>F18+SUM(F20:F27)</f>
        <v>11064152.649999999</v>
      </c>
      <c r="G29" s="135">
        <f t="shared" ref="G29:I29" si="12">G18+SUM(G20:G27)</f>
        <v>11064152.649999999</v>
      </c>
      <c r="H29" s="124" t="s">
        <v>13</v>
      </c>
      <c r="I29" s="135">
        <f t="shared" si="12"/>
        <v>39460759.670000002</v>
      </c>
      <c r="J29" s="135">
        <f>SUM(H29:I29)</f>
        <v>39460759.670000002</v>
      </c>
      <c r="K29" s="124" t="s">
        <v>13</v>
      </c>
      <c r="L29" s="280">
        <f t="shared" ref="L29" si="13">IF(C29=0, 0, I29/C29)</f>
        <v>0.58838110547524303</v>
      </c>
      <c r="M29" s="423">
        <f t="shared" ref="M29" si="14">IF(D29=0, 0, J29/D29)</f>
        <v>0.58838110547524303</v>
      </c>
      <c r="N29" s="745"/>
      <c r="O29" s="745"/>
    </row>
    <row r="30" spans="1:15" ht="15.75">
      <c r="A30" s="763" t="s">
        <v>33</v>
      </c>
      <c r="B30" s="763"/>
      <c r="C30" s="763"/>
      <c r="D30" s="763"/>
      <c r="E30" s="763"/>
      <c r="F30" s="763"/>
      <c r="G30" s="763"/>
      <c r="H30" s="763"/>
      <c r="I30" s="763"/>
      <c r="J30" s="763"/>
      <c r="K30" s="763"/>
      <c r="L30" s="763"/>
      <c r="M30" s="763"/>
      <c r="N30" s="745"/>
      <c r="O30" s="745"/>
    </row>
    <row r="31" spans="1:15">
      <c r="A31" s="127" t="s">
        <v>34</v>
      </c>
      <c r="B31" s="131"/>
      <c r="C31" s="131"/>
      <c r="D31" s="131"/>
      <c r="E31" s="124" t="s">
        <v>13</v>
      </c>
      <c r="F31" s="669">
        <v>375076.51</v>
      </c>
      <c r="G31" s="136">
        <f>SUM(E31:F31)</f>
        <v>375076.51</v>
      </c>
      <c r="H31" s="124" t="s">
        <v>13</v>
      </c>
      <c r="I31" s="669">
        <v>1638583.8399999999</v>
      </c>
      <c r="J31" s="136">
        <f>SUM(H31:I31)</f>
        <v>1638583.8399999999</v>
      </c>
      <c r="K31" s="131"/>
      <c r="L31" s="131"/>
      <c r="M31" s="131"/>
      <c r="N31" s="745"/>
      <c r="O31" s="745"/>
    </row>
    <row r="32" spans="1:15">
      <c r="A32" s="127" t="s">
        <v>35</v>
      </c>
      <c r="B32" s="131"/>
      <c r="C32" s="131"/>
      <c r="D32" s="131"/>
      <c r="E32" s="131"/>
      <c r="F32" s="669">
        <v>193506.90000000002</v>
      </c>
      <c r="G32" s="137">
        <f>SUM(E32:F32)</f>
        <v>193506.90000000002</v>
      </c>
      <c r="H32" s="131"/>
      <c r="I32" s="669">
        <v>623856.9</v>
      </c>
      <c r="J32" s="137">
        <f>SUM(I32)</f>
        <v>623856.9</v>
      </c>
      <c r="K32" s="131"/>
      <c r="L32" s="131"/>
      <c r="M32" s="131"/>
      <c r="N32" s="745"/>
      <c r="O32" s="745"/>
    </row>
    <row r="33" spans="1:13">
      <c r="A33" s="127"/>
      <c r="B33" s="127"/>
      <c r="C33" s="127"/>
      <c r="D33" s="127"/>
      <c r="E33" s="127"/>
      <c r="F33" s="127"/>
      <c r="G33" s="127"/>
      <c r="H33" s="127"/>
      <c r="I33" s="127"/>
      <c r="J33" s="127"/>
      <c r="K33" s="127"/>
      <c r="L33" s="127"/>
      <c r="M33" s="127"/>
    </row>
    <row r="34" spans="1:13">
      <c r="A34" s="23"/>
      <c r="B34" s="23"/>
      <c r="C34" s="23"/>
      <c r="D34" s="23"/>
      <c r="E34" s="23"/>
      <c r="F34" s="23"/>
      <c r="G34" s="520"/>
      <c r="H34" s="23"/>
      <c r="I34" s="23"/>
      <c r="J34" s="23"/>
      <c r="K34" s="23"/>
      <c r="L34" s="23"/>
      <c r="M34" s="23"/>
    </row>
    <row r="35" spans="1:13" ht="15" customHeight="1">
      <c r="A35" s="952" t="s">
        <v>36</v>
      </c>
      <c r="B35" s="952"/>
      <c r="C35" s="952"/>
      <c r="D35" s="952"/>
      <c r="E35" s="952"/>
      <c r="F35" s="952"/>
      <c r="G35" s="952"/>
      <c r="H35" s="952"/>
      <c r="I35" s="952"/>
      <c r="J35" s="952"/>
      <c r="K35" s="952"/>
      <c r="L35" s="952"/>
      <c r="M35" s="952"/>
    </row>
    <row r="36" spans="1:13" ht="15" customHeight="1">
      <c r="A36" s="952" t="s">
        <v>37</v>
      </c>
      <c r="B36" s="952"/>
      <c r="C36" s="952"/>
      <c r="D36" s="952"/>
      <c r="E36" s="952"/>
      <c r="F36" s="952"/>
      <c r="G36" s="952"/>
      <c r="H36" s="952"/>
      <c r="I36" s="952"/>
      <c r="J36" s="952"/>
      <c r="K36" s="952"/>
      <c r="L36" s="952"/>
      <c r="M36" s="952"/>
    </row>
    <row r="37" spans="1:13" ht="14.25">
      <c r="A37" s="952" t="s">
        <v>38</v>
      </c>
      <c r="B37" s="952"/>
      <c r="C37" s="952"/>
      <c r="D37" s="952"/>
      <c r="E37" s="952"/>
      <c r="F37" s="952"/>
      <c r="G37" s="952"/>
      <c r="H37" s="952"/>
      <c r="I37" s="952"/>
      <c r="J37" s="952"/>
      <c r="K37" s="952"/>
      <c r="L37" s="952"/>
      <c r="M37" s="952"/>
    </row>
    <row r="38" spans="1:13">
      <c r="A38" s="800" t="s">
        <v>39</v>
      </c>
      <c r="B38" s="800"/>
      <c r="C38" s="800"/>
      <c r="D38" s="800"/>
      <c r="E38" s="800"/>
      <c r="F38" s="800"/>
      <c r="G38" s="800"/>
      <c r="H38" s="800"/>
      <c r="I38" s="800"/>
      <c r="J38" s="800"/>
      <c r="K38" s="800"/>
      <c r="L38" s="800"/>
      <c r="M38" s="800"/>
    </row>
    <row r="40" spans="1:13">
      <c r="A40" s="746"/>
      <c r="B40" s="745"/>
      <c r="C40" s="745"/>
      <c r="D40" s="745"/>
      <c r="E40" s="745"/>
      <c r="F40" s="745"/>
      <c r="G40" s="745"/>
      <c r="H40" s="745"/>
      <c r="I40" s="745"/>
      <c r="J40" s="745"/>
      <c r="K40" s="745"/>
      <c r="L40" s="745"/>
      <c r="M40" s="745"/>
    </row>
    <row r="42" spans="1:13">
      <c r="A42" s="676"/>
      <c r="B42" s="745"/>
      <c r="C42" s="745"/>
      <c r="D42" s="745"/>
      <c r="E42" s="745"/>
      <c r="F42" s="745"/>
      <c r="G42" s="745"/>
      <c r="H42" s="745"/>
      <c r="I42" s="745"/>
      <c r="J42" s="745"/>
      <c r="K42" s="745"/>
      <c r="L42" s="745"/>
      <c r="M42" s="745"/>
    </row>
    <row r="43" spans="1:13">
      <c r="A43" s="746"/>
      <c r="B43" s="745"/>
      <c r="C43" s="745"/>
      <c r="D43" s="745"/>
      <c r="E43" s="745"/>
      <c r="F43" s="745"/>
      <c r="G43" s="745"/>
      <c r="H43" s="745"/>
      <c r="I43" s="745"/>
      <c r="J43" s="745"/>
      <c r="K43" s="745"/>
      <c r="L43" s="745"/>
      <c r="M43" s="745"/>
    </row>
  </sheetData>
  <mergeCells count="12">
    <mergeCell ref="A35:M35"/>
    <mergeCell ref="A36:M36"/>
    <mergeCell ref="A37:M37"/>
    <mergeCell ref="A38:M38"/>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R55"/>
  <sheetViews>
    <sheetView topLeftCell="A39" zoomScale="90" zoomScaleNormal="90" workbookViewId="0">
      <selection activeCell="K63" sqref="K63"/>
    </sheetView>
  </sheetViews>
  <sheetFormatPr defaultColWidth="9.140625" defaultRowHeight="12.75"/>
  <cols>
    <col min="1" max="1" width="10.5703125" style="96" customWidth="1"/>
    <col min="2" max="2" width="11.5703125" style="96" customWidth="1"/>
    <col min="3" max="3" width="9.5703125" style="96" customWidth="1"/>
    <col min="4" max="4" width="10.42578125" style="96" bestFit="1" customWidth="1"/>
    <col min="5" max="5" width="8" style="96" customWidth="1"/>
    <col min="6" max="6" width="11.140625" style="100" customWidth="1"/>
    <col min="7" max="7" width="11.140625" style="100" bestFit="1" customWidth="1"/>
    <col min="8" max="8" width="10.42578125" style="96" customWidth="1"/>
    <col min="9" max="9" width="8" style="96" customWidth="1"/>
    <col min="10" max="10" width="11.5703125" style="96" customWidth="1"/>
    <col min="11" max="11" width="9.5703125" style="96" customWidth="1"/>
    <col min="12" max="12" width="10.42578125" style="96" customWidth="1"/>
    <col min="13" max="13" width="8" style="96" customWidth="1"/>
    <col min="14" max="14" width="11.5703125" style="96" customWidth="1"/>
    <col min="15" max="15" width="11.140625" style="96" bestFit="1" customWidth="1"/>
    <col min="16" max="16" width="10.42578125" style="96" customWidth="1"/>
    <col min="17" max="17" width="8" style="96" customWidth="1"/>
    <col min="18" max="16384" width="9.140625" style="96"/>
  </cols>
  <sheetData>
    <row r="1" spans="1:17" ht="15.75">
      <c r="A1" s="787" t="s">
        <v>299</v>
      </c>
      <c r="B1" s="787"/>
      <c r="C1" s="787"/>
      <c r="D1" s="787"/>
      <c r="E1" s="787"/>
      <c r="F1" s="787"/>
      <c r="G1" s="787"/>
      <c r="H1" s="787"/>
      <c r="I1" s="787"/>
      <c r="J1" s="787"/>
      <c r="K1" s="787"/>
      <c r="L1" s="787"/>
      <c r="M1" s="787"/>
      <c r="N1" s="787"/>
      <c r="O1" s="787"/>
      <c r="P1" s="787"/>
      <c r="Q1" s="787"/>
    </row>
    <row r="2" spans="1:17" ht="15.75">
      <c r="A2" s="787" t="s">
        <v>1</v>
      </c>
      <c r="B2" s="787"/>
      <c r="C2" s="787"/>
      <c r="D2" s="787"/>
      <c r="E2" s="787"/>
      <c r="F2" s="787"/>
      <c r="G2" s="787"/>
      <c r="H2" s="787"/>
      <c r="I2" s="787"/>
      <c r="J2" s="787"/>
      <c r="K2" s="787"/>
      <c r="L2" s="787"/>
      <c r="M2" s="787"/>
      <c r="N2" s="787"/>
      <c r="O2" s="787"/>
      <c r="P2" s="787"/>
      <c r="Q2" s="787"/>
    </row>
    <row r="3" spans="1:17" ht="15.75">
      <c r="A3" s="811" t="s">
        <v>2</v>
      </c>
      <c r="B3" s="811"/>
      <c r="C3" s="811"/>
      <c r="D3" s="811"/>
      <c r="E3" s="811"/>
      <c r="F3" s="811"/>
      <c r="G3" s="811"/>
      <c r="H3" s="811"/>
      <c r="I3" s="811"/>
      <c r="J3" s="811"/>
      <c r="K3" s="811"/>
      <c r="L3" s="811"/>
      <c r="M3" s="811"/>
      <c r="N3" s="811"/>
      <c r="O3" s="811"/>
      <c r="P3" s="811"/>
      <c r="Q3" s="811"/>
    </row>
    <row r="4" spans="1:17" ht="15.75">
      <c r="A4" s="725"/>
      <c r="B4" s="725"/>
      <c r="C4" s="725"/>
      <c r="D4" s="725"/>
      <c r="E4" s="725"/>
      <c r="F4" s="725"/>
      <c r="G4" s="725"/>
      <c r="H4" s="725"/>
      <c r="I4" s="725"/>
      <c r="J4" s="725"/>
      <c r="K4" s="725"/>
      <c r="L4" s="725"/>
      <c r="M4" s="725"/>
      <c r="N4" s="725"/>
      <c r="O4" s="725"/>
      <c r="P4" s="725"/>
      <c r="Q4" s="725"/>
    </row>
    <row r="5" spans="1:17" ht="15.75">
      <c r="A5" s="848" t="s">
        <v>300</v>
      </c>
      <c r="B5" s="849"/>
      <c r="C5" s="849"/>
      <c r="D5" s="849"/>
      <c r="E5" s="849"/>
      <c r="F5" s="849"/>
      <c r="G5" s="849"/>
      <c r="H5" s="849"/>
      <c r="I5" s="849"/>
      <c r="J5" s="849"/>
      <c r="K5" s="849"/>
      <c r="L5" s="849"/>
      <c r="M5" s="849"/>
      <c r="N5" s="849"/>
      <c r="O5" s="849"/>
      <c r="P5" s="849"/>
      <c r="Q5" s="850"/>
    </row>
    <row r="6" spans="1:17" ht="14.25">
      <c r="A6" s="836" t="s">
        <v>301</v>
      </c>
      <c r="B6" s="838" t="s">
        <v>302</v>
      </c>
      <c r="C6" s="839"/>
      <c r="D6" s="839"/>
      <c r="E6" s="840"/>
      <c r="F6" s="841" t="s">
        <v>303</v>
      </c>
      <c r="G6" s="842"/>
      <c r="H6" s="842"/>
      <c r="I6" s="843"/>
      <c r="J6" s="841" t="s">
        <v>304</v>
      </c>
      <c r="K6" s="842"/>
      <c r="L6" s="842"/>
      <c r="M6" s="843"/>
      <c r="N6" s="841" t="s">
        <v>10</v>
      </c>
      <c r="O6" s="842"/>
      <c r="P6" s="842"/>
      <c r="Q6" s="843"/>
    </row>
    <row r="7" spans="1:17" ht="40.35" customHeight="1">
      <c r="A7" s="836"/>
      <c r="B7" s="844" t="s">
        <v>305</v>
      </c>
      <c r="C7" s="841" t="s">
        <v>306</v>
      </c>
      <c r="D7" s="842"/>
      <c r="E7" s="843"/>
      <c r="F7" s="844" t="s">
        <v>305</v>
      </c>
      <c r="G7" s="841" t="s">
        <v>306</v>
      </c>
      <c r="H7" s="842"/>
      <c r="I7" s="843"/>
      <c r="J7" s="844" t="s">
        <v>305</v>
      </c>
      <c r="K7" s="841" t="s">
        <v>306</v>
      </c>
      <c r="L7" s="842"/>
      <c r="M7" s="843"/>
      <c r="N7" s="844" t="s">
        <v>305</v>
      </c>
      <c r="O7" s="841" t="s">
        <v>306</v>
      </c>
      <c r="P7" s="842"/>
      <c r="Q7" s="843"/>
    </row>
    <row r="8" spans="1:17">
      <c r="A8" s="837"/>
      <c r="B8" s="845"/>
      <c r="C8" s="737" t="s">
        <v>307</v>
      </c>
      <c r="D8" s="737" t="s">
        <v>308</v>
      </c>
      <c r="E8" s="737" t="s">
        <v>309</v>
      </c>
      <c r="F8" s="845"/>
      <c r="G8" s="737" t="s">
        <v>307</v>
      </c>
      <c r="H8" s="737" t="s">
        <v>308</v>
      </c>
      <c r="I8" s="737" t="s">
        <v>309</v>
      </c>
      <c r="J8" s="845"/>
      <c r="K8" s="737" t="s">
        <v>307</v>
      </c>
      <c r="L8" s="737" t="s">
        <v>308</v>
      </c>
      <c r="M8" s="737" t="s">
        <v>309</v>
      </c>
      <c r="N8" s="845"/>
      <c r="O8" s="737" t="s">
        <v>307</v>
      </c>
      <c r="P8" s="737" t="s">
        <v>308</v>
      </c>
      <c r="Q8" s="737" t="s">
        <v>309</v>
      </c>
    </row>
    <row r="9" spans="1:17">
      <c r="A9" s="369" t="s">
        <v>310</v>
      </c>
      <c r="B9" s="324">
        <v>0</v>
      </c>
      <c r="C9" s="324">
        <v>0</v>
      </c>
      <c r="D9" s="325">
        <v>0</v>
      </c>
      <c r="E9" s="325">
        <v>0</v>
      </c>
      <c r="F9" s="325">
        <v>9836</v>
      </c>
      <c r="G9" s="324">
        <v>64360</v>
      </c>
      <c r="H9" s="324">
        <v>0</v>
      </c>
      <c r="I9" s="324">
        <v>0</v>
      </c>
      <c r="J9" s="324">
        <v>0</v>
      </c>
      <c r="K9" s="324">
        <v>0</v>
      </c>
      <c r="L9" s="325">
        <v>0</v>
      </c>
      <c r="M9" s="325">
        <v>0</v>
      </c>
      <c r="N9" s="325">
        <v>9836</v>
      </c>
      <c r="O9" s="324">
        <v>64360</v>
      </c>
      <c r="P9" s="325">
        <v>0</v>
      </c>
      <c r="Q9" s="325">
        <v>0</v>
      </c>
    </row>
    <row r="10" spans="1:17">
      <c r="A10" s="369" t="s">
        <v>311</v>
      </c>
      <c r="B10" s="324">
        <v>0</v>
      </c>
      <c r="C10" s="324">
        <v>0</v>
      </c>
      <c r="D10" s="325">
        <v>0</v>
      </c>
      <c r="E10" s="325">
        <v>0</v>
      </c>
      <c r="F10" s="325">
        <v>12474</v>
      </c>
      <c r="G10" s="324">
        <v>92627.178302370827</v>
      </c>
      <c r="H10" s="324">
        <v>0</v>
      </c>
      <c r="I10" s="324">
        <v>0</v>
      </c>
      <c r="J10" s="324">
        <v>0</v>
      </c>
      <c r="K10" s="324">
        <v>0</v>
      </c>
      <c r="L10" s="325">
        <v>0</v>
      </c>
      <c r="M10" s="325">
        <v>0</v>
      </c>
      <c r="N10" s="324">
        <v>12474</v>
      </c>
      <c r="O10" s="324">
        <v>92627.178302370827</v>
      </c>
      <c r="P10" s="325">
        <v>0</v>
      </c>
      <c r="Q10" s="325">
        <v>0</v>
      </c>
    </row>
    <row r="11" spans="1:17">
      <c r="A11" s="369" t="s">
        <v>312</v>
      </c>
      <c r="B11" s="324">
        <v>0</v>
      </c>
      <c r="C11" s="324">
        <v>0</v>
      </c>
      <c r="D11" s="325">
        <v>0</v>
      </c>
      <c r="E11" s="325">
        <v>0</v>
      </c>
      <c r="F11" s="325">
        <v>6543</v>
      </c>
      <c r="G11" s="324">
        <v>45940</v>
      </c>
      <c r="H11" s="324">
        <v>0</v>
      </c>
      <c r="I11" s="324">
        <v>0</v>
      </c>
      <c r="J11" s="324">
        <v>0</v>
      </c>
      <c r="K11" s="324">
        <v>0</v>
      </c>
      <c r="L11" s="325">
        <v>0</v>
      </c>
      <c r="M11" s="325">
        <v>0</v>
      </c>
      <c r="N11" s="325">
        <v>6543</v>
      </c>
      <c r="O11" s="324">
        <v>45940</v>
      </c>
      <c r="P11" s="325">
        <v>0</v>
      </c>
      <c r="Q11" s="325">
        <v>0</v>
      </c>
    </row>
    <row r="12" spans="1:17">
      <c r="A12" s="369" t="s">
        <v>313</v>
      </c>
      <c r="B12" s="324">
        <v>0</v>
      </c>
      <c r="C12" s="324">
        <v>0</v>
      </c>
      <c r="D12" s="325">
        <v>0</v>
      </c>
      <c r="E12" s="325">
        <v>0</v>
      </c>
      <c r="F12" s="325">
        <v>9627</v>
      </c>
      <c r="G12" s="324">
        <v>72260</v>
      </c>
      <c r="H12" s="324">
        <v>0</v>
      </c>
      <c r="I12" s="324">
        <v>0</v>
      </c>
      <c r="J12" s="324">
        <v>0</v>
      </c>
      <c r="K12" s="324">
        <v>0</v>
      </c>
      <c r="L12" s="325">
        <v>0</v>
      </c>
      <c r="M12" s="325">
        <v>0</v>
      </c>
      <c r="N12" s="325">
        <v>9627</v>
      </c>
      <c r="O12" s="324">
        <v>72260</v>
      </c>
      <c r="P12" s="325">
        <v>0</v>
      </c>
      <c r="Q12" s="325">
        <v>0</v>
      </c>
    </row>
    <row r="13" spans="1:17">
      <c r="A13" s="369" t="s">
        <v>314</v>
      </c>
      <c r="B13" s="324">
        <v>0</v>
      </c>
      <c r="C13" s="324">
        <v>0</v>
      </c>
      <c r="D13" s="325">
        <v>0</v>
      </c>
      <c r="E13" s="325">
        <v>0</v>
      </c>
      <c r="F13" s="325">
        <v>13687</v>
      </c>
      <c r="G13" s="325">
        <v>87397</v>
      </c>
      <c r="H13" s="324">
        <v>0</v>
      </c>
      <c r="I13" s="324">
        <v>0</v>
      </c>
      <c r="J13" s="324">
        <v>0</v>
      </c>
      <c r="K13" s="324">
        <v>0</v>
      </c>
      <c r="L13" s="325">
        <v>0</v>
      </c>
      <c r="M13" s="325">
        <v>0</v>
      </c>
      <c r="N13" s="325">
        <v>13687</v>
      </c>
      <c r="O13" s="325">
        <v>87397</v>
      </c>
      <c r="P13" s="325">
        <v>0</v>
      </c>
      <c r="Q13" s="325">
        <v>0</v>
      </c>
    </row>
    <row r="14" spans="1:17" ht="13.5" thickBot="1">
      <c r="A14" s="370" t="s">
        <v>315</v>
      </c>
      <c r="B14" s="324">
        <v>0</v>
      </c>
      <c r="C14" s="324">
        <v>0</v>
      </c>
      <c r="D14" s="325">
        <v>0</v>
      </c>
      <c r="E14" s="325">
        <v>0</v>
      </c>
      <c r="F14" s="325"/>
      <c r="G14" s="324"/>
      <c r="H14" s="324">
        <v>0</v>
      </c>
      <c r="I14" s="324">
        <v>0</v>
      </c>
      <c r="J14" s="324">
        <v>0</v>
      </c>
      <c r="K14" s="324">
        <v>0</v>
      </c>
      <c r="L14" s="325">
        <v>0</v>
      </c>
      <c r="M14" s="325">
        <v>0</v>
      </c>
      <c r="N14" s="324"/>
      <c r="O14" s="324"/>
      <c r="P14" s="325">
        <v>0</v>
      </c>
      <c r="Q14" s="325">
        <v>0</v>
      </c>
    </row>
    <row r="15" spans="1:17" ht="13.5" thickBot="1">
      <c r="A15" s="278" t="s">
        <v>316</v>
      </c>
      <c r="B15" s="450">
        <f t="shared" ref="B15:Q15" si="0">SUM(B9:B14)</f>
        <v>0</v>
      </c>
      <c r="C15" s="450">
        <f t="shared" si="0"/>
        <v>0</v>
      </c>
      <c r="D15" s="450">
        <f t="shared" si="0"/>
        <v>0</v>
      </c>
      <c r="E15" s="450">
        <f t="shared" si="0"/>
        <v>0</v>
      </c>
      <c r="F15" s="451">
        <f t="shared" si="0"/>
        <v>52167</v>
      </c>
      <c r="G15" s="451">
        <f t="shared" si="0"/>
        <v>362584.17830237083</v>
      </c>
      <c r="H15" s="450">
        <f t="shared" si="0"/>
        <v>0</v>
      </c>
      <c r="I15" s="450">
        <f t="shared" si="0"/>
        <v>0</v>
      </c>
      <c r="J15" s="450">
        <f t="shared" si="0"/>
        <v>0</v>
      </c>
      <c r="K15" s="450">
        <f t="shared" si="0"/>
        <v>0</v>
      </c>
      <c r="L15" s="450">
        <f t="shared" si="0"/>
        <v>0</v>
      </c>
      <c r="M15" s="450">
        <f t="shared" si="0"/>
        <v>0</v>
      </c>
      <c r="N15" s="450">
        <f t="shared" si="0"/>
        <v>52167</v>
      </c>
      <c r="O15" s="450">
        <f t="shared" si="0"/>
        <v>362584.17830237083</v>
      </c>
      <c r="P15" s="450">
        <f t="shared" si="0"/>
        <v>0</v>
      </c>
      <c r="Q15" s="450">
        <f t="shared" si="0"/>
        <v>0</v>
      </c>
    </row>
    <row r="16" spans="1:17">
      <c r="A16" s="747"/>
      <c r="B16" s="747"/>
      <c r="C16" s="747"/>
      <c r="D16" s="747"/>
      <c r="E16" s="747"/>
      <c r="F16" s="724"/>
      <c r="G16" s="427"/>
      <c r="H16" s="747"/>
      <c r="I16" s="747"/>
      <c r="J16" s="747"/>
      <c r="K16" s="747"/>
      <c r="L16" s="747"/>
      <c r="M16" s="747"/>
      <c r="N16" s="747"/>
      <c r="O16" s="747"/>
      <c r="P16" s="747"/>
      <c r="Q16" s="747"/>
    </row>
    <row r="17" spans="1:17" ht="14.25">
      <c r="A17" s="748" t="s">
        <v>317</v>
      </c>
      <c r="B17" s="747"/>
      <c r="C17" s="747"/>
      <c r="D17" s="747"/>
      <c r="E17" s="747"/>
      <c r="F17" s="747"/>
      <c r="G17" s="747"/>
      <c r="H17" s="747"/>
      <c r="I17" s="747"/>
      <c r="J17" s="747"/>
      <c r="K17" s="121"/>
      <c r="L17" s="747"/>
      <c r="M17" s="747"/>
      <c r="N17" s="747"/>
      <c r="O17" s="747"/>
      <c r="P17" s="747"/>
      <c r="Q17" s="747"/>
    </row>
    <row r="18" spans="1:17">
      <c r="A18" s="509" t="s">
        <v>138</v>
      </c>
      <c r="B18" s="747"/>
      <c r="C18" s="747"/>
      <c r="D18" s="747"/>
      <c r="E18" s="747"/>
      <c r="F18" s="747"/>
      <c r="G18" s="747"/>
      <c r="H18" s="747"/>
      <c r="I18" s="747"/>
      <c r="J18" s="747"/>
      <c r="K18" s="747"/>
      <c r="L18" s="747"/>
      <c r="M18" s="747"/>
      <c r="N18" s="747"/>
      <c r="O18" s="747"/>
      <c r="P18" s="747"/>
      <c r="Q18" s="747"/>
    </row>
    <row r="19" spans="1:17" ht="12.6" customHeight="1">
      <c r="A19" s="771" t="s">
        <v>318</v>
      </c>
      <c r="B19" s="771"/>
      <c r="C19" s="771"/>
      <c r="D19" s="771"/>
      <c r="E19" s="771"/>
      <c r="F19" s="771"/>
      <c r="G19" s="771"/>
      <c r="H19" s="771"/>
      <c r="I19" s="771"/>
      <c r="J19" s="771"/>
      <c r="K19" s="747"/>
      <c r="L19" s="747"/>
      <c r="M19" s="747"/>
      <c r="N19" s="747"/>
      <c r="O19" s="747"/>
      <c r="P19" s="747"/>
      <c r="Q19" s="747"/>
    </row>
    <row r="20" spans="1:17" ht="12.75" customHeight="1">
      <c r="A20" s="846" t="s">
        <v>319</v>
      </c>
      <c r="B20" s="846"/>
      <c r="C20" s="846"/>
      <c r="D20" s="846"/>
      <c r="E20" s="846"/>
      <c r="F20" s="846"/>
      <c r="G20" s="846"/>
      <c r="H20" s="846"/>
      <c r="I20" s="846"/>
      <c r="J20" s="846"/>
      <c r="K20" s="846"/>
      <c r="L20" s="846"/>
      <c r="M20" s="846"/>
      <c r="N20" s="846"/>
      <c r="O20" s="846"/>
      <c r="P20" s="846"/>
      <c r="Q20" s="846"/>
    </row>
    <row r="21" spans="1:17" ht="12.75" customHeight="1">
      <c r="A21" s="809" t="s">
        <v>285</v>
      </c>
      <c r="B21" s="809"/>
      <c r="C21" s="809"/>
      <c r="D21" s="809"/>
      <c r="E21" s="809"/>
      <c r="F21" s="809"/>
      <c r="G21" s="809"/>
      <c r="H21" s="809"/>
      <c r="I21" s="809"/>
      <c r="J21" s="809"/>
      <c r="K21" s="809"/>
      <c r="L21" s="809"/>
      <c r="M21" s="809"/>
      <c r="N21" s="809"/>
      <c r="O21" s="809"/>
      <c r="P21" s="809"/>
      <c r="Q21" s="809"/>
    </row>
    <row r="22" spans="1:17" ht="16.350000000000001" customHeight="1">
      <c r="A22" s="747"/>
      <c r="B22" s="747"/>
      <c r="C22" s="747"/>
      <c r="D22" s="747"/>
      <c r="E22" s="747"/>
      <c r="F22" s="724"/>
      <c r="G22" s="724"/>
      <c r="H22" s="747"/>
      <c r="I22" s="747"/>
      <c r="J22" s="747"/>
      <c r="K22" s="747"/>
      <c r="L22" s="747"/>
      <c r="M22" s="747"/>
      <c r="N22" s="747"/>
      <c r="O22" s="747"/>
      <c r="P22" s="747"/>
      <c r="Q22" s="747"/>
    </row>
    <row r="23" spans="1:17" ht="15" customHeight="1">
      <c r="A23" s="848" t="s">
        <v>320</v>
      </c>
      <c r="B23" s="849"/>
      <c r="C23" s="849"/>
      <c r="D23" s="849"/>
      <c r="E23" s="849"/>
      <c r="F23" s="849"/>
      <c r="G23" s="849"/>
      <c r="H23" s="849"/>
      <c r="I23" s="849"/>
      <c r="J23" s="849"/>
      <c r="K23" s="849"/>
      <c r="L23" s="849"/>
      <c r="M23" s="849"/>
      <c r="N23" s="849"/>
      <c r="O23" s="849"/>
      <c r="P23" s="849"/>
      <c r="Q23" s="850"/>
    </row>
    <row r="24" spans="1:17">
      <c r="A24" s="729"/>
      <c r="B24" s="841" t="s">
        <v>302</v>
      </c>
      <c r="C24" s="842"/>
      <c r="D24" s="842"/>
      <c r="E24" s="843"/>
      <c r="F24" s="841" t="s">
        <v>321</v>
      </c>
      <c r="G24" s="842"/>
      <c r="H24" s="842"/>
      <c r="I24" s="843"/>
      <c r="J24" s="841" t="s">
        <v>304</v>
      </c>
      <c r="K24" s="842"/>
      <c r="L24" s="842"/>
      <c r="M24" s="843"/>
      <c r="N24" s="841" t="s">
        <v>10</v>
      </c>
      <c r="O24" s="842"/>
      <c r="P24" s="842"/>
      <c r="Q24" s="843"/>
    </row>
    <row r="25" spans="1:17" ht="13.35" hidden="1" customHeight="1">
      <c r="A25" s="378"/>
      <c r="B25" s="355" t="s">
        <v>322</v>
      </c>
      <c r="C25" s="737" t="s">
        <v>306</v>
      </c>
      <c r="D25" s="737"/>
      <c r="E25" s="737"/>
      <c r="F25" s="737" t="s">
        <v>305</v>
      </c>
      <c r="G25" s="737" t="s">
        <v>306</v>
      </c>
      <c r="H25" s="737"/>
      <c r="I25" s="737"/>
      <c r="J25" s="355" t="s">
        <v>305</v>
      </c>
      <c r="K25" s="737" t="s">
        <v>306</v>
      </c>
      <c r="L25" s="737"/>
      <c r="M25" s="737"/>
      <c r="N25" s="355" t="s">
        <v>305</v>
      </c>
      <c r="O25" s="737" t="s">
        <v>306</v>
      </c>
      <c r="P25" s="737"/>
      <c r="Q25" s="737"/>
    </row>
    <row r="26" spans="1:17" ht="13.35" hidden="1" customHeight="1">
      <c r="A26" s="379"/>
      <c r="B26" s="728"/>
      <c r="C26" s="729" t="s">
        <v>307</v>
      </c>
      <c r="D26" s="729" t="s">
        <v>308</v>
      </c>
      <c r="E26" s="729" t="s">
        <v>309</v>
      </c>
      <c r="F26" s="729"/>
      <c r="G26" s="729" t="s">
        <v>307</v>
      </c>
      <c r="H26" s="729" t="s">
        <v>308</v>
      </c>
      <c r="I26" s="729" t="s">
        <v>309</v>
      </c>
      <c r="J26" s="728"/>
      <c r="K26" s="729" t="s">
        <v>307</v>
      </c>
      <c r="L26" s="729" t="s">
        <v>308</v>
      </c>
      <c r="M26" s="729" t="s">
        <v>309</v>
      </c>
      <c r="N26" s="728"/>
      <c r="O26" s="729" t="s">
        <v>307</v>
      </c>
      <c r="P26" s="729" t="s">
        <v>308</v>
      </c>
      <c r="Q26" s="729" t="s">
        <v>309</v>
      </c>
    </row>
    <row r="27" spans="1:17" ht="13.35" customHeight="1">
      <c r="A27" s="847" t="s">
        <v>301</v>
      </c>
      <c r="B27" s="844" t="s">
        <v>322</v>
      </c>
      <c r="C27" s="853" t="s">
        <v>306</v>
      </c>
      <c r="D27" s="854"/>
      <c r="E27" s="855"/>
      <c r="F27" s="844" t="s">
        <v>305</v>
      </c>
      <c r="G27" s="731"/>
      <c r="H27" s="380"/>
      <c r="I27" s="381"/>
      <c r="J27" s="844" t="s">
        <v>305</v>
      </c>
      <c r="K27" s="382"/>
      <c r="L27" s="380"/>
      <c r="M27" s="381"/>
      <c r="N27" s="383"/>
      <c r="O27" s="382"/>
      <c r="P27" s="380"/>
      <c r="Q27" s="381"/>
    </row>
    <row r="28" spans="1:17" ht="28.5" customHeight="1">
      <c r="A28" s="836"/>
      <c r="B28" s="852"/>
      <c r="C28" s="838"/>
      <c r="D28" s="839"/>
      <c r="E28" s="840"/>
      <c r="F28" s="852"/>
      <c r="G28" s="838" t="s">
        <v>306</v>
      </c>
      <c r="H28" s="839"/>
      <c r="I28" s="840"/>
      <c r="J28" s="852"/>
      <c r="K28" s="838" t="s">
        <v>306</v>
      </c>
      <c r="L28" s="839"/>
      <c r="M28" s="840"/>
      <c r="N28" s="852" t="s">
        <v>305</v>
      </c>
      <c r="O28" s="838" t="s">
        <v>306</v>
      </c>
      <c r="P28" s="839"/>
      <c r="Q28" s="840"/>
    </row>
    <row r="29" spans="1:17">
      <c r="A29" s="837"/>
      <c r="B29" s="845"/>
      <c r="C29" s="732" t="s">
        <v>307</v>
      </c>
      <c r="D29" s="737" t="s">
        <v>308</v>
      </c>
      <c r="E29" s="737" t="s">
        <v>309</v>
      </c>
      <c r="F29" s="845"/>
      <c r="G29" s="732" t="s">
        <v>307</v>
      </c>
      <c r="H29" s="737" t="s">
        <v>308</v>
      </c>
      <c r="I29" s="737" t="s">
        <v>309</v>
      </c>
      <c r="J29" s="845"/>
      <c r="K29" s="732" t="s">
        <v>307</v>
      </c>
      <c r="L29" s="737" t="s">
        <v>308</v>
      </c>
      <c r="M29" s="737" t="s">
        <v>309</v>
      </c>
      <c r="N29" s="845"/>
      <c r="O29" s="732" t="s">
        <v>307</v>
      </c>
      <c r="P29" s="737" t="s">
        <v>308</v>
      </c>
      <c r="Q29" s="737" t="s">
        <v>309</v>
      </c>
    </row>
    <row r="30" spans="1:17">
      <c r="A30" s="369" t="s">
        <v>310</v>
      </c>
      <c r="B30" s="216"/>
      <c r="C30" s="216"/>
      <c r="D30" s="216"/>
      <c r="E30" s="216"/>
      <c r="F30" s="375"/>
      <c r="G30" s="375"/>
      <c r="H30" s="216"/>
      <c r="I30" s="216"/>
      <c r="J30" s="216"/>
      <c r="K30" s="216"/>
      <c r="L30" s="216"/>
      <c r="M30" s="216"/>
      <c r="N30" s="216"/>
      <c r="O30" s="216"/>
      <c r="P30" s="216"/>
      <c r="Q30" s="216"/>
    </row>
    <row r="31" spans="1:17">
      <c r="A31" s="369" t="s">
        <v>311</v>
      </c>
      <c r="B31" s="216"/>
      <c r="C31" s="216"/>
      <c r="D31" s="216"/>
      <c r="E31" s="216"/>
      <c r="F31" s="375"/>
      <c r="G31" s="375"/>
      <c r="H31" s="216"/>
      <c r="I31" s="216"/>
      <c r="J31" s="216"/>
      <c r="K31" s="216"/>
      <c r="L31" s="216"/>
      <c r="M31" s="216"/>
      <c r="N31" s="216"/>
      <c r="O31" s="216"/>
      <c r="P31" s="216"/>
      <c r="Q31" s="216"/>
    </row>
    <row r="32" spans="1:17">
      <c r="A32" s="369" t="s">
        <v>312</v>
      </c>
      <c r="B32" s="216"/>
      <c r="C32" s="216"/>
      <c r="D32" s="216"/>
      <c r="E32" s="216"/>
      <c r="F32" s="375"/>
      <c r="G32" s="375"/>
      <c r="H32" s="216"/>
      <c r="I32" s="216"/>
      <c r="J32" s="216"/>
      <c r="K32" s="216"/>
      <c r="L32" s="216"/>
      <c r="M32" s="216"/>
      <c r="N32" s="216"/>
      <c r="O32" s="216"/>
      <c r="P32" s="216"/>
      <c r="Q32" s="216"/>
    </row>
    <row r="33" spans="1:17">
      <c r="A33" s="369" t="s">
        <v>313</v>
      </c>
      <c r="B33" s="216"/>
      <c r="C33" s="216"/>
      <c r="D33" s="216"/>
      <c r="E33" s="216"/>
      <c r="F33" s="375"/>
      <c r="G33" s="375"/>
      <c r="H33" s="216"/>
      <c r="I33" s="216"/>
      <c r="J33" s="216"/>
      <c r="K33" s="216"/>
      <c r="L33" s="216"/>
      <c r="M33" s="216"/>
      <c r="N33" s="216"/>
      <c r="O33" s="216"/>
      <c r="P33" s="216"/>
      <c r="Q33" s="216"/>
    </row>
    <row r="34" spans="1:17">
      <c r="A34" s="369" t="s">
        <v>314</v>
      </c>
      <c r="B34" s="216"/>
      <c r="C34" s="216"/>
      <c r="D34" s="216"/>
      <c r="E34" s="216"/>
      <c r="F34" s="375"/>
      <c r="G34" s="375"/>
      <c r="H34" s="216"/>
      <c r="I34" s="216"/>
      <c r="J34" s="216"/>
      <c r="K34" s="216"/>
      <c r="L34" s="216"/>
      <c r="M34" s="216"/>
      <c r="N34" s="216"/>
      <c r="O34" s="216"/>
      <c r="P34" s="216"/>
      <c r="Q34" s="216"/>
    </row>
    <row r="35" spans="1:17" ht="13.5" thickBot="1">
      <c r="A35" s="370" t="s">
        <v>315</v>
      </c>
      <c r="B35" s="384"/>
      <c r="C35" s="384"/>
      <c r="D35" s="384"/>
      <c r="E35" s="384"/>
      <c r="F35" s="385"/>
      <c r="G35" s="385"/>
      <c r="H35" s="384"/>
      <c r="I35" s="384"/>
      <c r="J35" s="384"/>
      <c r="K35" s="384"/>
      <c r="L35" s="384"/>
      <c r="M35" s="384"/>
      <c r="N35" s="384"/>
      <c r="O35" s="384"/>
      <c r="P35" s="384"/>
      <c r="Q35" s="384"/>
    </row>
    <row r="36" spans="1:17" ht="13.5" thickBot="1">
      <c r="A36" s="278" t="s">
        <v>316</v>
      </c>
      <c r="B36" s="376">
        <f t="shared" ref="B36:Q36" si="1">SUM(B30:B35)</f>
        <v>0</v>
      </c>
      <c r="C36" s="376">
        <f t="shared" si="1"/>
        <v>0</v>
      </c>
      <c r="D36" s="376">
        <f t="shared" si="1"/>
        <v>0</v>
      </c>
      <c r="E36" s="376">
        <f t="shared" si="1"/>
        <v>0</v>
      </c>
      <c r="F36" s="377">
        <f t="shared" si="1"/>
        <v>0</v>
      </c>
      <c r="G36" s="377">
        <f t="shared" si="1"/>
        <v>0</v>
      </c>
      <c r="H36" s="376">
        <f t="shared" si="1"/>
        <v>0</v>
      </c>
      <c r="I36" s="376">
        <f t="shared" si="1"/>
        <v>0</v>
      </c>
      <c r="J36" s="376">
        <f t="shared" si="1"/>
        <v>0</v>
      </c>
      <c r="K36" s="376">
        <f t="shared" si="1"/>
        <v>0</v>
      </c>
      <c r="L36" s="376">
        <f t="shared" si="1"/>
        <v>0</v>
      </c>
      <c r="M36" s="376">
        <f t="shared" si="1"/>
        <v>0</v>
      </c>
      <c r="N36" s="376">
        <f t="shared" si="1"/>
        <v>0</v>
      </c>
      <c r="O36" s="376">
        <f t="shared" si="1"/>
        <v>0</v>
      </c>
      <c r="P36" s="376">
        <f t="shared" si="1"/>
        <v>0</v>
      </c>
      <c r="Q36" s="386">
        <f t="shared" si="1"/>
        <v>0</v>
      </c>
    </row>
    <row r="37" spans="1:17">
      <c r="A37" s="6"/>
      <c r="B37" s="387"/>
      <c r="C37" s="387"/>
      <c r="D37" s="387"/>
      <c r="E37" s="387"/>
      <c r="F37" s="388"/>
      <c r="G37" s="388"/>
      <c r="H37" s="387"/>
      <c r="I37" s="387"/>
      <c r="J37" s="387"/>
      <c r="K37" s="387"/>
      <c r="L37" s="387"/>
      <c r="M37" s="387"/>
      <c r="N37" s="387"/>
      <c r="O37" s="387"/>
      <c r="P37" s="387"/>
      <c r="Q37" s="389"/>
    </row>
    <row r="38" spans="1:17">
      <c r="A38" s="846" t="s">
        <v>323</v>
      </c>
      <c r="B38" s="846"/>
      <c r="C38" s="846"/>
      <c r="D38" s="846"/>
      <c r="E38" s="846"/>
      <c r="F38" s="846"/>
      <c r="G38" s="846"/>
      <c r="H38" s="846"/>
      <c r="I38" s="846"/>
      <c r="J38" s="846"/>
      <c r="K38" s="846"/>
      <c r="L38" s="846"/>
      <c r="M38" s="846"/>
      <c r="N38" s="846"/>
      <c r="O38" s="846"/>
      <c r="P38" s="846"/>
      <c r="Q38" s="846"/>
    </row>
    <row r="39" spans="1:17">
      <c r="A39" s="809" t="s">
        <v>285</v>
      </c>
      <c r="B39" s="809"/>
      <c r="C39" s="809"/>
      <c r="D39" s="809"/>
      <c r="E39" s="809"/>
      <c r="F39" s="809"/>
      <c r="G39" s="809"/>
      <c r="H39" s="809"/>
      <c r="I39" s="809"/>
      <c r="J39" s="809"/>
      <c r="K39" s="809"/>
      <c r="L39" s="809"/>
      <c r="M39" s="809"/>
      <c r="N39" s="809"/>
      <c r="O39" s="809"/>
      <c r="P39" s="809"/>
      <c r="Q39" s="809"/>
    </row>
    <row r="40" spans="1:17">
      <c r="A40" s="122"/>
      <c r="B40" s="122"/>
      <c r="C40" s="122"/>
      <c r="D40" s="122"/>
      <c r="E40" s="122"/>
      <c r="F40" s="342"/>
      <c r="G40" s="342"/>
      <c r="H40" s="122"/>
      <c r="I40" s="122"/>
      <c r="J40" s="122"/>
      <c r="K40" s="122"/>
      <c r="L40" s="122"/>
      <c r="M40" s="122"/>
      <c r="N40" s="122"/>
      <c r="O40" s="122"/>
      <c r="P40" s="275"/>
      <c r="Q40" s="275"/>
    </row>
    <row r="41" spans="1:17" ht="15.75">
      <c r="A41" s="848" t="s">
        <v>324</v>
      </c>
      <c r="B41" s="849"/>
      <c r="C41" s="849"/>
      <c r="D41" s="849"/>
      <c r="E41" s="849"/>
      <c r="F41" s="849"/>
      <c r="G41" s="849"/>
      <c r="H41" s="849"/>
      <c r="I41" s="849"/>
      <c r="J41" s="849"/>
      <c r="K41" s="849"/>
      <c r="L41" s="849"/>
      <c r="M41" s="849"/>
      <c r="N41" s="849"/>
      <c r="O41" s="849"/>
      <c r="P41" s="849"/>
      <c r="Q41" s="850"/>
    </row>
    <row r="42" spans="1:17">
      <c r="A42" s="847" t="s">
        <v>301</v>
      </c>
      <c r="B42" s="841" t="s">
        <v>302</v>
      </c>
      <c r="C42" s="842"/>
      <c r="D42" s="842"/>
      <c r="E42" s="843"/>
      <c r="F42" s="841" t="s">
        <v>321</v>
      </c>
      <c r="G42" s="842"/>
      <c r="H42" s="842"/>
      <c r="I42" s="843"/>
      <c r="J42" s="841" t="s">
        <v>304</v>
      </c>
      <c r="K42" s="842"/>
      <c r="L42" s="842"/>
      <c r="M42" s="843"/>
      <c r="N42" s="841" t="s">
        <v>10</v>
      </c>
      <c r="O42" s="842"/>
      <c r="P42" s="842"/>
      <c r="Q42" s="843"/>
    </row>
    <row r="43" spans="1:17" ht="33.75" customHeight="1">
      <c r="A43" s="836"/>
      <c r="B43" s="844" t="s">
        <v>325</v>
      </c>
      <c r="C43" s="841" t="s">
        <v>306</v>
      </c>
      <c r="D43" s="842"/>
      <c r="E43" s="843"/>
      <c r="F43" s="844" t="s">
        <v>326</v>
      </c>
      <c r="G43" s="841" t="s">
        <v>306</v>
      </c>
      <c r="H43" s="842"/>
      <c r="I43" s="843"/>
      <c r="J43" s="844" t="s">
        <v>325</v>
      </c>
      <c r="K43" s="841" t="s">
        <v>306</v>
      </c>
      <c r="L43" s="842"/>
      <c r="M43" s="843"/>
      <c r="N43" s="844" t="s">
        <v>325</v>
      </c>
      <c r="O43" s="841" t="s">
        <v>306</v>
      </c>
      <c r="P43" s="842"/>
      <c r="Q43" s="843"/>
    </row>
    <row r="44" spans="1:17" ht="19.5" customHeight="1">
      <c r="A44" s="837"/>
      <c r="B44" s="845"/>
      <c r="C44" s="737" t="s">
        <v>307</v>
      </c>
      <c r="D44" s="737" t="s">
        <v>308</v>
      </c>
      <c r="E44" s="737" t="s">
        <v>309</v>
      </c>
      <c r="F44" s="845"/>
      <c r="G44" s="737" t="s">
        <v>327</v>
      </c>
      <c r="H44" s="737" t="s">
        <v>308</v>
      </c>
      <c r="I44" s="737" t="s">
        <v>309</v>
      </c>
      <c r="J44" s="845"/>
      <c r="K44" s="737" t="s">
        <v>307</v>
      </c>
      <c r="L44" s="737" t="s">
        <v>308</v>
      </c>
      <c r="M44" s="737" t="s">
        <v>309</v>
      </c>
      <c r="N44" s="845"/>
      <c r="O44" s="737" t="s">
        <v>307</v>
      </c>
      <c r="P44" s="737" t="s">
        <v>308</v>
      </c>
      <c r="Q44" s="737" t="s">
        <v>309</v>
      </c>
    </row>
    <row r="45" spans="1:17">
      <c r="A45" s="369" t="s">
        <v>310</v>
      </c>
      <c r="B45" s="216"/>
      <c r="C45" s="216"/>
      <c r="D45" s="216"/>
      <c r="E45" s="216"/>
      <c r="F45" s="375"/>
      <c r="G45" s="375"/>
      <c r="H45" s="216"/>
      <c r="I45" s="216"/>
      <c r="J45" s="216"/>
      <c r="K45" s="216"/>
      <c r="L45" s="216"/>
      <c r="M45" s="216"/>
      <c r="N45" s="216"/>
      <c r="O45" s="216"/>
      <c r="P45" s="216"/>
      <c r="Q45" s="216"/>
    </row>
    <row r="46" spans="1:17">
      <c r="A46" s="369" t="s">
        <v>311</v>
      </c>
      <c r="B46" s="216"/>
      <c r="C46" s="216"/>
      <c r="D46" s="216"/>
      <c r="E46" s="216"/>
      <c r="F46" s="375"/>
      <c r="G46" s="375"/>
      <c r="H46" s="216"/>
      <c r="I46" s="216"/>
      <c r="J46" s="216"/>
      <c r="K46" s="216"/>
      <c r="L46" s="216"/>
      <c r="M46" s="216"/>
      <c r="N46" s="216"/>
      <c r="O46" s="216"/>
      <c r="P46" s="216"/>
      <c r="Q46" s="216"/>
    </row>
    <row r="47" spans="1:17">
      <c r="A47" s="369" t="s">
        <v>312</v>
      </c>
      <c r="B47" s="216"/>
      <c r="C47" s="216"/>
      <c r="D47" s="216"/>
      <c r="E47" s="216"/>
      <c r="F47" s="375"/>
      <c r="G47" s="375"/>
      <c r="H47" s="216"/>
      <c r="I47" s="216"/>
      <c r="J47" s="216"/>
      <c r="K47" s="216"/>
      <c r="L47" s="216"/>
      <c r="M47" s="216"/>
      <c r="N47" s="216"/>
      <c r="O47" s="216"/>
      <c r="P47" s="216"/>
      <c r="Q47" s="216"/>
    </row>
    <row r="48" spans="1:17">
      <c r="A48" s="369" t="s">
        <v>313</v>
      </c>
      <c r="B48" s="216"/>
      <c r="C48" s="216"/>
      <c r="D48" s="216"/>
      <c r="E48" s="216"/>
      <c r="F48" s="375"/>
      <c r="G48" s="375"/>
      <c r="H48" s="216"/>
      <c r="I48" s="216"/>
      <c r="J48" s="216"/>
      <c r="K48" s="216"/>
      <c r="L48" s="216"/>
      <c r="M48" s="216"/>
      <c r="N48" s="216"/>
      <c r="O48" s="216"/>
      <c r="P48" s="216"/>
      <c r="Q48" s="216"/>
    </row>
    <row r="49" spans="1:18">
      <c r="A49" s="369" t="s">
        <v>314</v>
      </c>
      <c r="B49" s="216"/>
      <c r="C49" s="216"/>
      <c r="D49" s="216"/>
      <c r="E49" s="216"/>
      <c r="F49" s="375"/>
      <c r="G49" s="375"/>
      <c r="H49" s="216"/>
      <c r="I49" s="216"/>
      <c r="J49" s="216"/>
      <c r="K49" s="216"/>
      <c r="L49" s="216"/>
      <c r="M49" s="216"/>
      <c r="N49" s="216"/>
      <c r="O49" s="216"/>
      <c r="P49" s="216"/>
      <c r="Q49" s="216"/>
      <c r="R49" s="747"/>
    </row>
    <row r="50" spans="1:18" ht="13.5" thickBot="1">
      <c r="A50" s="370" t="s">
        <v>315</v>
      </c>
      <c r="B50" s="384"/>
      <c r="C50" s="384"/>
      <c r="D50" s="384"/>
      <c r="E50" s="384"/>
      <c r="F50" s="385"/>
      <c r="G50" s="385"/>
      <c r="H50" s="384"/>
      <c r="I50" s="384"/>
      <c r="J50" s="384"/>
      <c r="K50" s="384"/>
      <c r="L50" s="384"/>
      <c r="M50" s="384"/>
      <c r="N50" s="384"/>
      <c r="O50" s="384"/>
      <c r="P50" s="384"/>
      <c r="Q50" s="384"/>
      <c r="R50" s="747"/>
    </row>
    <row r="51" spans="1:18" ht="13.5" thickBot="1">
      <c r="A51" s="278" t="s">
        <v>316</v>
      </c>
      <c r="B51" s="376">
        <f t="shared" ref="B51:Q51" si="2">SUM(B45:B50)</f>
        <v>0</v>
      </c>
      <c r="C51" s="376">
        <f t="shared" si="2"/>
        <v>0</v>
      </c>
      <c r="D51" s="376">
        <f t="shared" si="2"/>
        <v>0</v>
      </c>
      <c r="E51" s="376">
        <f t="shared" si="2"/>
        <v>0</v>
      </c>
      <c r="F51" s="377">
        <f t="shared" si="2"/>
        <v>0</v>
      </c>
      <c r="G51" s="377">
        <f t="shared" si="2"/>
        <v>0</v>
      </c>
      <c r="H51" s="376">
        <f t="shared" si="2"/>
        <v>0</v>
      </c>
      <c r="I51" s="376">
        <f t="shared" si="2"/>
        <v>0</v>
      </c>
      <c r="J51" s="376">
        <f t="shared" si="2"/>
        <v>0</v>
      </c>
      <c r="K51" s="376">
        <f t="shared" si="2"/>
        <v>0</v>
      </c>
      <c r="L51" s="376">
        <f t="shared" si="2"/>
        <v>0</v>
      </c>
      <c r="M51" s="376">
        <f t="shared" si="2"/>
        <v>0</v>
      </c>
      <c r="N51" s="376">
        <f t="shared" si="2"/>
        <v>0</v>
      </c>
      <c r="O51" s="376">
        <f t="shared" si="2"/>
        <v>0</v>
      </c>
      <c r="P51" s="376">
        <f t="shared" si="2"/>
        <v>0</v>
      </c>
      <c r="Q51" s="386">
        <f t="shared" si="2"/>
        <v>0</v>
      </c>
      <c r="R51" s="747"/>
    </row>
    <row r="53" spans="1:18" ht="12.75" customHeight="1">
      <c r="A53" s="851" t="s">
        <v>328</v>
      </c>
      <c r="B53" s="851"/>
      <c r="C53" s="851"/>
      <c r="D53" s="851"/>
      <c r="E53" s="851"/>
      <c r="F53" s="851"/>
      <c r="G53" s="851"/>
      <c r="H53" s="851"/>
      <c r="I53" s="851"/>
      <c r="J53" s="851"/>
      <c r="K53" s="851"/>
      <c r="L53" s="851"/>
      <c r="M53" s="851"/>
      <c r="N53" s="851"/>
      <c r="O53" s="851"/>
      <c r="P53" s="851"/>
      <c r="Q53" s="851"/>
      <c r="R53" s="753"/>
    </row>
    <row r="54" spans="1:18" ht="12.75" customHeight="1">
      <c r="A54" s="809" t="s">
        <v>285</v>
      </c>
      <c r="B54" s="809"/>
      <c r="C54" s="809"/>
      <c r="D54" s="809"/>
      <c r="E54" s="809"/>
      <c r="F54" s="809"/>
      <c r="G54" s="809"/>
      <c r="H54" s="809"/>
      <c r="I54" s="809"/>
      <c r="J54" s="809"/>
      <c r="K54" s="809"/>
      <c r="L54" s="809"/>
      <c r="M54" s="809"/>
      <c r="N54" s="809"/>
      <c r="O54" s="809"/>
      <c r="P54" s="809"/>
      <c r="Q54" s="809"/>
      <c r="R54" s="747"/>
    </row>
    <row r="55" spans="1:18">
      <c r="A55" s="773" t="s">
        <v>329</v>
      </c>
      <c r="B55" s="773"/>
      <c r="C55" s="773"/>
      <c r="D55" s="773"/>
      <c r="E55" s="773"/>
      <c r="F55" s="773"/>
      <c r="G55" s="773"/>
      <c r="H55" s="773"/>
      <c r="I55" s="773"/>
      <c r="J55" s="773"/>
      <c r="K55" s="773"/>
      <c r="L55" s="773"/>
      <c r="M55" s="773"/>
      <c r="N55" s="773"/>
      <c r="O55" s="773"/>
      <c r="P55" s="773"/>
      <c r="Q55" s="773"/>
      <c r="R55" s="747"/>
    </row>
  </sheetData>
  <mergeCells count="53">
    <mergeCell ref="A5:Q5"/>
    <mergeCell ref="A23:Q23"/>
    <mergeCell ref="A41:Q41"/>
    <mergeCell ref="A53:Q53"/>
    <mergeCell ref="O28:Q28"/>
    <mergeCell ref="A38:Q38"/>
    <mergeCell ref="A39:Q39"/>
    <mergeCell ref="J27:J29"/>
    <mergeCell ref="K28:M28"/>
    <mergeCell ref="N28:N29"/>
    <mergeCell ref="A27:A29"/>
    <mergeCell ref="B27:B29"/>
    <mergeCell ref="C27:E28"/>
    <mergeCell ref="F27:F29"/>
    <mergeCell ref="G28:I28"/>
    <mergeCell ref="A54:Q54"/>
    <mergeCell ref="A42:A44"/>
    <mergeCell ref="B42:E42"/>
    <mergeCell ref="F42:I42"/>
    <mergeCell ref="J42:M42"/>
    <mergeCell ref="N42:Q42"/>
    <mergeCell ref="B43:B44"/>
    <mergeCell ref="C43:E43"/>
    <mergeCell ref="F43:F44"/>
    <mergeCell ref="G43:I43"/>
    <mergeCell ref="J43:J44"/>
    <mergeCell ref="K43:M43"/>
    <mergeCell ref="N43:N44"/>
    <mergeCell ref="O43:Q43"/>
    <mergeCell ref="N7:N8"/>
    <mergeCell ref="A20:Q20"/>
    <mergeCell ref="A21:Q21"/>
    <mergeCell ref="B24:E24"/>
    <mergeCell ref="F24:I24"/>
    <mergeCell ref="J24:M24"/>
    <mergeCell ref="N24:Q24"/>
    <mergeCell ref="A19:J19"/>
    <mergeCell ref="A55:Q55"/>
    <mergeCell ref="A1:Q1"/>
    <mergeCell ref="A2:Q2"/>
    <mergeCell ref="A3:Q3"/>
    <mergeCell ref="A6:A8"/>
    <mergeCell ref="B6:E6"/>
    <mergeCell ref="F6:I6"/>
    <mergeCell ref="J6:M6"/>
    <mergeCell ref="N6:Q6"/>
    <mergeCell ref="B7:B8"/>
    <mergeCell ref="O7:Q7"/>
    <mergeCell ref="C7:E7"/>
    <mergeCell ref="F7:F8"/>
    <mergeCell ref="G7:I7"/>
    <mergeCell ref="J7:J8"/>
    <mergeCell ref="K7:M7"/>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8"/>
  <sheetViews>
    <sheetView zoomScale="85" zoomScaleNormal="85" workbookViewId="0">
      <selection activeCell="A21" sqref="A21:M21"/>
    </sheetView>
  </sheetViews>
  <sheetFormatPr defaultRowHeight="12.75"/>
  <cols>
    <col min="1" max="1" width="33.42578125" customWidth="1"/>
    <col min="2" max="4" width="14.5703125" customWidth="1"/>
    <col min="5" max="13" width="11.5703125" customWidth="1"/>
    <col min="14" max="14" width="11.5703125" bestFit="1" customWidth="1"/>
  </cols>
  <sheetData>
    <row r="1" spans="1:14" ht="15.75">
      <c r="A1" s="792" t="s">
        <v>330</v>
      </c>
      <c r="B1" s="792"/>
      <c r="C1" s="792"/>
      <c r="D1" s="792"/>
      <c r="E1" s="792"/>
      <c r="F1" s="792"/>
      <c r="G1" s="792"/>
      <c r="H1" s="792"/>
      <c r="I1" s="792"/>
      <c r="J1" s="792"/>
      <c r="K1" s="792"/>
      <c r="L1" s="792"/>
      <c r="M1" s="792"/>
      <c r="N1" s="745"/>
    </row>
    <row r="2" spans="1:14" ht="15.75">
      <c r="A2" s="792" t="s">
        <v>1</v>
      </c>
      <c r="B2" s="858"/>
      <c r="C2" s="858"/>
      <c r="D2" s="858"/>
      <c r="E2" s="858"/>
      <c r="F2" s="858"/>
      <c r="G2" s="858"/>
      <c r="H2" s="858"/>
      <c r="I2" s="858"/>
      <c r="J2" s="858"/>
      <c r="K2" s="858"/>
      <c r="L2" s="858"/>
      <c r="M2" s="858"/>
      <c r="N2" s="745"/>
    </row>
    <row r="3" spans="1:14" ht="15.75">
      <c r="A3" s="856" t="s">
        <v>2</v>
      </c>
      <c r="B3" s="857"/>
      <c r="C3" s="857"/>
      <c r="D3" s="857"/>
      <c r="E3" s="857"/>
      <c r="F3" s="857"/>
      <c r="G3" s="857"/>
      <c r="H3" s="857"/>
      <c r="I3" s="857"/>
      <c r="J3" s="857"/>
      <c r="K3" s="857"/>
      <c r="L3" s="857"/>
      <c r="M3" s="857"/>
      <c r="N3" s="745"/>
    </row>
    <row r="4" spans="1:14" ht="15.75">
      <c r="A4" s="733"/>
      <c r="B4" s="734"/>
      <c r="C4" s="734"/>
      <c r="D4" s="734"/>
      <c r="E4" s="734"/>
      <c r="F4" s="734"/>
      <c r="G4" s="734"/>
      <c r="H4" s="734"/>
      <c r="I4" s="734"/>
      <c r="J4" s="734"/>
      <c r="K4" s="734"/>
      <c r="L4" s="734"/>
      <c r="M4" s="734"/>
      <c r="N4" s="745"/>
    </row>
    <row r="5" spans="1:14" ht="24" customHeight="1">
      <c r="A5" s="258"/>
      <c r="B5" s="859" t="s">
        <v>331</v>
      </c>
      <c r="C5" s="859"/>
      <c r="D5" s="859"/>
      <c r="E5" s="859" t="s">
        <v>4</v>
      </c>
      <c r="F5" s="859"/>
      <c r="G5" s="859"/>
      <c r="H5" s="859" t="s">
        <v>332</v>
      </c>
      <c r="I5" s="859"/>
      <c r="J5" s="859"/>
      <c r="K5" s="860" t="s">
        <v>333</v>
      </c>
      <c r="L5" s="861"/>
      <c r="M5" s="861"/>
      <c r="N5" s="745"/>
    </row>
    <row r="6" spans="1:14" ht="21.75" customHeight="1">
      <c r="A6" s="258"/>
      <c r="B6" s="736" t="s">
        <v>8</v>
      </c>
      <c r="C6" s="736" t="s">
        <v>9</v>
      </c>
      <c r="D6" s="736" t="s">
        <v>10</v>
      </c>
      <c r="E6" s="736" t="s">
        <v>8</v>
      </c>
      <c r="F6" s="736" t="s">
        <v>9</v>
      </c>
      <c r="G6" s="736" t="s">
        <v>10</v>
      </c>
      <c r="H6" s="736" t="s">
        <v>8</v>
      </c>
      <c r="I6" s="736" t="s">
        <v>9</v>
      </c>
      <c r="J6" s="736" t="s">
        <v>10</v>
      </c>
      <c r="K6" s="736" t="s">
        <v>8</v>
      </c>
      <c r="L6" s="736" t="s">
        <v>9</v>
      </c>
      <c r="M6" s="736" t="s">
        <v>10</v>
      </c>
      <c r="N6" s="745"/>
    </row>
    <row r="7" spans="1:14">
      <c r="A7" s="3" t="s">
        <v>116</v>
      </c>
      <c r="B7" s="1"/>
      <c r="C7" s="1"/>
      <c r="D7" s="1"/>
      <c r="E7" s="1"/>
      <c r="F7" s="1"/>
      <c r="G7" s="1"/>
      <c r="H7" s="1"/>
      <c r="I7" s="1"/>
      <c r="J7" s="1"/>
      <c r="K7" s="1"/>
      <c r="L7" s="1"/>
      <c r="M7" s="1"/>
      <c r="N7" s="745"/>
    </row>
    <row r="8" spans="1:14" ht="13.5" thickBot="1">
      <c r="A8" s="306"/>
      <c r="B8" s="343" t="s">
        <v>13</v>
      </c>
      <c r="C8" s="317"/>
      <c r="D8" s="344">
        <f>SUM(C8)</f>
        <v>0</v>
      </c>
      <c r="E8" s="343" t="s">
        <v>13</v>
      </c>
      <c r="F8" s="318">
        <v>0</v>
      </c>
      <c r="G8" s="344">
        <f>SUM(F8)</f>
        <v>0</v>
      </c>
      <c r="H8" s="343" t="s">
        <v>13</v>
      </c>
      <c r="I8" s="318">
        <v>0</v>
      </c>
      <c r="J8" s="344">
        <f>SUM(I8)</f>
        <v>0</v>
      </c>
      <c r="K8" s="343" t="s">
        <v>13</v>
      </c>
      <c r="L8" s="319">
        <f t="shared" ref="L8:M17" si="0">IF(C8=0, 0, I8/C8)</f>
        <v>0</v>
      </c>
      <c r="M8" s="319">
        <f t="shared" si="0"/>
        <v>0</v>
      </c>
      <c r="N8" s="745"/>
    </row>
    <row r="9" spans="1:14" ht="13.5" thickBot="1">
      <c r="A9" s="187" t="s">
        <v>334</v>
      </c>
      <c r="B9" s="612" t="s">
        <v>13</v>
      </c>
      <c r="C9" s="321">
        <f>SUM(C8)</f>
        <v>0</v>
      </c>
      <c r="D9" s="321">
        <f>SUM(D8)</f>
        <v>0</v>
      </c>
      <c r="E9" s="612" t="s">
        <v>13</v>
      </c>
      <c r="F9" s="613">
        <f>SUM(F8)</f>
        <v>0</v>
      </c>
      <c r="G9" s="321">
        <f>SUM(G8)</f>
        <v>0</v>
      </c>
      <c r="H9" s="612" t="s">
        <v>13</v>
      </c>
      <c r="I9" s="613">
        <f>SUM(I8)</f>
        <v>0</v>
      </c>
      <c r="J9" s="321">
        <f>SUM(J8)</f>
        <v>0</v>
      </c>
      <c r="K9" s="612" t="s">
        <v>13</v>
      </c>
      <c r="L9" s="322">
        <f t="shared" si="0"/>
        <v>0</v>
      </c>
      <c r="M9" s="322">
        <f t="shared" si="0"/>
        <v>0</v>
      </c>
      <c r="N9" s="745"/>
    </row>
    <row r="10" spans="1:14">
      <c r="A10" s="345" t="s">
        <v>28</v>
      </c>
      <c r="B10" s="346"/>
      <c r="C10" s="346"/>
      <c r="D10" s="346"/>
      <c r="E10" s="346"/>
      <c r="F10" s="346"/>
      <c r="G10" s="346"/>
      <c r="H10" s="346"/>
      <c r="I10" s="346"/>
      <c r="J10" s="346"/>
      <c r="K10" s="346"/>
      <c r="L10" s="346"/>
      <c r="M10" s="346"/>
      <c r="N10" s="745"/>
    </row>
    <row r="11" spans="1:14" s="10" customFormat="1" ht="17.25" customHeight="1">
      <c r="A11" s="2" t="s">
        <v>335</v>
      </c>
      <c r="B11" s="260" t="s">
        <v>13</v>
      </c>
      <c r="C11" s="261">
        <v>93750</v>
      </c>
      <c r="D11" s="261">
        <f>SUM(C11)</f>
        <v>93750</v>
      </c>
      <c r="E11" s="260" t="s">
        <v>13</v>
      </c>
      <c r="F11" s="259">
        <v>0</v>
      </c>
      <c r="G11" s="259">
        <f>SUM(E11:F11)</f>
        <v>0</v>
      </c>
      <c r="H11" s="260" t="s">
        <v>13</v>
      </c>
      <c r="I11" s="259">
        <v>0</v>
      </c>
      <c r="J11" s="259">
        <f>SUM(H11:I11)</f>
        <v>0</v>
      </c>
      <c r="K11" s="260" t="s">
        <v>13</v>
      </c>
      <c r="L11" s="189">
        <f t="shared" si="0"/>
        <v>0</v>
      </c>
      <c r="M11" s="256">
        <f t="shared" si="0"/>
        <v>0</v>
      </c>
      <c r="N11" s="527"/>
    </row>
    <row r="12" spans="1:14" s="10" customFormat="1" ht="14.25">
      <c r="A12" s="2" t="s">
        <v>336</v>
      </c>
      <c r="B12" s="260" t="s">
        <v>13</v>
      </c>
      <c r="C12" s="262">
        <v>0</v>
      </c>
      <c r="D12" s="262">
        <f t="shared" ref="D12:D16" si="1">SUM(C12)</f>
        <v>0</v>
      </c>
      <c r="E12" s="260" t="s">
        <v>13</v>
      </c>
      <c r="F12" s="259">
        <v>0</v>
      </c>
      <c r="G12" s="259">
        <f t="shared" ref="G12:G14" si="2">SUM(E12:F12)</f>
        <v>0</v>
      </c>
      <c r="H12" s="260" t="s">
        <v>13</v>
      </c>
      <c r="I12" s="259">
        <v>0</v>
      </c>
      <c r="J12" s="259">
        <f t="shared" ref="J12:J14" si="3">SUM(H12:I12)</f>
        <v>0</v>
      </c>
      <c r="K12" s="260" t="s">
        <v>13</v>
      </c>
      <c r="L12" s="189">
        <f t="shared" si="0"/>
        <v>0</v>
      </c>
      <c r="M12" s="256">
        <f t="shared" si="0"/>
        <v>0</v>
      </c>
      <c r="N12" s="527"/>
    </row>
    <row r="13" spans="1:14" s="10" customFormat="1">
      <c r="A13" s="2" t="s">
        <v>337</v>
      </c>
      <c r="B13" s="260" t="s">
        <v>13</v>
      </c>
      <c r="C13" s="262">
        <v>0</v>
      </c>
      <c r="D13" s="262">
        <f t="shared" si="1"/>
        <v>0</v>
      </c>
      <c r="E13" s="260" t="s">
        <v>13</v>
      </c>
      <c r="F13" s="259">
        <v>0</v>
      </c>
      <c r="G13" s="259">
        <f t="shared" si="2"/>
        <v>0</v>
      </c>
      <c r="H13" s="260" t="s">
        <v>13</v>
      </c>
      <c r="I13" s="259">
        <v>0</v>
      </c>
      <c r="J13" s="259">
        <f t="shared" si="3"/>
        <v>0</v>
      </c>
      <c r="K13" s="260" t="s">
        <v>13</v>
      </c>
      <c r="L13" s="189">
        <f t="shared" si="0"/>
        <v>0</v>
      </c>
      <c r="M13" s="256">
        <f t="shared" si="0"/>
        <v>0</v>
      </c>
      <c r="N13" s="527"/>
    </row>
    <row r="14" spans="1:14" s="10" customFormat="1">
      <c r="A14" s="2" t="s">
        <v>338</v>
      </c>
      <c r="B14" s="260" t="s">
        <v>13</v>
      </c>
      <c r="C14" s="262">
        <v>0</v>
      </c>
      <c r="D14" s="262">
        <f t="shared" si="1"/>
        <v>0</v>
      </c>
      <c r="E14" s="260" t="s">
        <v>13</v>
      </c>
      <c r="F14" s="259">
        <v>0</v>
      </c>
      <c r="G14" s="259">
        <f t="shared" si="2"/>
        <v>0</v>
      </c>
      <c r="H14" s="260" t="s">
        <v>13</v>
      </c>
      <c r="I14" s="259">
        <v>0</v>
      </c>
      <c r="J14" s="259">
        <f t="shared" si="3"/>
        <v>0</v>
      </c>
      <c r="K14" s="260" t="s">
        <v>13</v>
      </c>
      <c r="L14" s="189">
        <f t="shared" si="0"/>
        <v>0</v>
      </c>
      <c r="M14" s="256">
        <f t="shared" si="0"/>
        <v>0</v>
      </c>
      <c r="N14" s="527"/>
    </row>
    <row r="15" spans="1:14" s="10" customFormat="1" ht="14.25">
      <c r="A15" s="2" t="s">
        <v>339</v>
      </c>
      <c r="B15" s="260" t="s">
        <v>13</v>
      </c>
      <c r="C15" s="262">
        <v>18750</v>
      </c>
      <c r="D15" s="262">
        <f t="shared" si="1"/>
        <v>18750</v>
      </c>
      <c r="E15" s="260" t="s">
        <v>13</v>
      </c>
      <c r="F15" s="259">
        <v>0</v>
      </c>
      <c r="G15" s="259">
        <f t="shared" ref="G15:G16" si="4">SUM(E15:F15)</f>
        <v>0</v>
      </c>
      <c r="H15" s="260" t="s">
        <v>13</v>
      </c>
      <c r="I15" s="259">
        <v>0</v>
      </c>
      <c r="J15" s="259">
        <f t="shared" ref="J15" si="5">SUM(H15:I15)</f>
        <v>0</v>
      </c>
      <c r="K15" s="260" t="s">
        <v>13</v>
      </c>
      <c r="L15" s="189">
        <f t="shared" ref="L15:L16" si="6">IF(C15=0, 0, I15/C15)</f>
        <v>0</v>
      </c>
      <c r="M15" s="256">
        <f t="shared" ref="M15:M16" si="7">IF(D15=0, 0, J15/D15)</f>
        <v>0</v>
      </c>
      <c r="N15" s="527"/>
    </row>
    <row r="16" spans="1:14" s="10" customFormat="1" ht="15.75" thickBot="1">
      <c r="A16" s="449" t="s">
        <v>340</v>
      </c>
      <c r="B16" s="260" t="s">
        <v>13</v>
      </c>
      <c r="C16" s="188">
        <v>0</v>
      </c>
      <c r="D16" s="262">
        <f t="shared" si="1"/>
        <v>0</v>
      </c>
      <c r="E16" s="260" t="s">
        <v>13</v>
      </c>
      <c r="F16" s="259">
        <v>0</v>
      </c>
      <c r="G16" s="259">
        <f t="shared" si="4"/>
        <v>0</v>
      </c>
      <c r="H16" s="260" t="s">
        <v>13</v>
      </c>
      <c r="I16" s="259">
        <v>0</v>
      </c>
      <c r="J16" s="259">
        <f t="shared" ref="J16" si="8">SUM(H16:I16)</f>
        <v>0</v>
      </c>
      <c r="K16" s="260" t="s">
        <v>13</v>
      </c>
      <c r="L16" s="189">
        <f t="shared" si="6"/>
        <v>0</v>
      </c>
      <c r="M16" s="256">
        <f t="shared" si="7"/>
        <v>0</v>
      </c>
      <c r="N16" s="527"/>
    </row>
    <row r="17" spans="1:14" s="10" customFormat="1" ht="13.5" thickBot="1">
      <c r="A17" s="187" t="s">
        <v>341</v>
      </c>
      <c r="B17" s="320" t="s">
        <v>13</v>
      </c>
      <c r="C17" s="321">
        <f>SUM(C11:C16)</f>
        <v>112500</v>
      </c>
      <c r="D17" s="321">
        <f>SUM(D11:D16)</f>
        <v>112500</v>
      </c>
      <c r="E17" s="320" t="s">
        <v>13</v>
      </c>
      <c r="F17" s="321">
        <f>SUM(F11:F14)</f>
        <v>0</v>
      </c>
      <c r="G17" s="321">
        <f>SUM(G11:G14)</f>
        <v>0</v>
      </c>
      <c r="H17" s="320" t="s">
        <v>13</v>
      </c>
      <c r="I17" s="321">
        <f>SUM(I11:I14)</f>
        <v>0</v>
      </c>
      <c r="J17" s="321">
        <f>SUM(J11:J14)</f>
        <v>0</v>
      </c>
      <c r="K17" s="320" t="s">
        <v>13</v>
      </c>
      <c r="L17" s="322">
        <f>I17/C17</f>
        <v>0</v>
      </c>
      <c r="M17" s="322">
        <f t="shared" si="0"/>
        <v>0</v>
      </c>
      <c r="N17" s="528"/>
    </row>
    <row r="18" spans="1:14" s="10" customFormat="1">
      <c r="A18" s="746"/>
      <c r="B18" s="746"/>
      <c r="C18" s="746"/>
      <c r="D18" s="746"/>
      <c r="E18" s="746"/>
      <c r="F18" s="746"/>
      <c r="G18" s="746"/>
      <c r="H18" s="746"/>
      <c r="I18" s="526"/>
      <c r="J18" s="746"/>
      <c r="K18" s="746"/>
      <c r="L18" s="746"/>
      <c r="M18" s="746"/>
      <c r="N18" s="746"/>
    </row>
    <row r="19" spans="1:14" s="10" customFormat="1" ht="14.25">
      <c r="A19" s="952" t="s">
        <v>342</v>
      </c>
      <c r="B19" s="952"/>
      <c r="C19" s="952"/>
      <c r="D19" s="952"/>
      <c r="E19" s="952"/>
      <c r="F19" s="952"/>
      <c r="G19" s="952"/>
      <c r="H19" s="952"/>
      <c r="I19" s="952"/>
      <c r="J19" s="952"/>
      <c r="K19" s="952"/>
      <c r="L19" s="952"/>
      <c r="M19" s="952"/>
      <c r="N19" s="746"/>
    </row>
    <row r="20" spans="1:14" ht="12.95" customHeight="1">
      <c r="A20" s="800" t="s">
        <v>343</v>
      </c>
      <c r="B20" s="800"/>
      <c r="C20" s="800"/>
      <c r="D20" s="800"/>
      <c r="E20" s="800"/>
      <c r="F20" s="800"/>
      <c r="G20" s="800"/>
      <c r="H20" s="800"/>
      <c r="I20" s="800"/>
      <c r="J20" s="800"/>
      <c r="K20" s="800"/>
      <c r="L20" s="800"/>
      <c r="M20" s="800"/>
      <c r="N20" s="745"/>
    </row>
    <row r="21" spans="1:14">
      <c r="A21" s="773" t="s">
        <v>285</v>
      </c>
      <c r="B21" s="773"/>
      <c r="C21" s="773"/>
      <c r="D21" s="773"/>
      <c r="E21" s="773"/>
      <c r="F21" s="773"/>
      <c r="G21" s="773"/>
      <c r="H21" s="773"/>
      <c r="I21" s="773"/>
      <c r="J21" s="773"/>
      <c r="K21" s="773"/>
      <c r="L21" s="773"/>
      <c r="M21" s="773"/>
      <c r="N21" s="745"/>
    </row>
    <row r="22" spans="1:14">
      <c r="A22" s="745"/>
      <c r="B22" s="7"/>
      <c r="C22" s="7"/>
      <c r="D22" s="7"/>
      <c r="E22" s="7"/>
      <c r="F22" s="7"/>
      <c r="G22" s="7"/>
      <c r="H22" s="7"/>
      <c r="I22" s="7"/>
      <c r="J22" s="7"/>
      <c r="K22" s="7"/>
      <c r="L22" s="7"/>
      <c r="M22" s="7"/>
      <c r="N22" s="7"/>
    </row>
    <row r="23" spans="1:14">
      <c r="A23" s="745"/>
      <c r="B23" s="745"/>
      <c r="C23" s="745"/>
      <c r="D23" s="745"/>
      <c r="E23" s="745"/>
      <c r="F23" s="745"/>
      <c r="G23" s="745"/>
      <c r="H23" s="745"/>
      <c r="I23" s="745"/>
      <c r="J23" s="745"/>
      <c r="K23" s="745"/>
      <c r="L23" s="745"/>
      <c r="M23" s="745"/>
      <c r="N23" s="7"/>
    </row>
    <row r="24" spans="1:14">
      <c r="A24" s="746"/>
      <c r="B24" s="745"/>
      <c r="C24" s="745"/>
      <c r="D24" s="745"/>
      <c r="E24" s="745"/>
      <c r="F24" s="745"/>
      <c r="G24" s="745"/>
      <c r="H24" s="745"/>
      <c r="I24" s="745"/>
      <c r="J24" s="745"/>
      <c r="K24" s="745"/>
      <c r="L24" s="745"/>
      <c r="M24" s="745"/>
      <c r="N24" s="745"/>
    </row>
    <row r="25" spans="1:14">
      <c r="A25" s="82"/>
      <c r="B25" s="745"/>
      <c r="C25" s="745"/>
      <c r="D25" s="745"/>
      <c r="E25" s="745"/>
      <c r="F25" s="745"/>
      <c r="G25" s="745"/>
      <c r="H25" s="745"/>
      <c r="I25" s="745"/>
      <c r="J25" s="745"/>
      <c r="K25" s="745"/>
      <c r="L25" s="745"/>
      <c r="M25" s="745"/>
      <c r="N25" s="745"/>
    </row>
    <row r="26" spans="1:14">
      <c r="A26" s="690"/>
      <c r="B26" s="745"/>
      <c r="C26" s="745"/>
      <c r="D26" s="745"/>
      <c r="E26" s="745"/>
      <c r="F26" s="745"/>
      <c r="G26" s="745"/>
      <c r="H26" s="745"/>
      <c r="I26" s="745"/>
      <c r="J26" s="745"/>
      <c r="K26" s="745"/>
      <c r="L26" s="745"/>
      <c r="M26" s="745"/>
      <c r="N26" s="745"/>
    </row>
    <row r="27" spans="1:14">
      <c r="A27" s="190"/>
      <c r="B27" s="745"/>
      <c r="C27" s="745"/>
      <c r="D27" s="745"/>
      <c r="E27" s="745"/>
      <c r="F27" s="745"/>
      <c r="G27" s="745"/>
      <c r="H27" s="745"/>
      <c r="I27" s="745"/>
      <c r="J27" s="745"/>
      <c r="K27" s="745"/>
      <c r="L27" s="745"/>
      <c r="M27" s="745"/>
      <c r="N27" s="745"/>
    </row>
    <row r="28" spans="1:14">
      <c r="A28" s="190"/>
      <c r="B28" s="745"/>
      <c r="C28" s="745"/>
      <c r="D28" s="745"/>
      <c r="E28" s="745"/>
      <c r="F28" s="745"/>
      <c r="G28" s="745"/>
      <c r="H28" s="745"/>
      <c r="I28" s="745"/>
      <c r="J28" s="745"/>
      <c r="K28" s="745"/>
      <c r="L28" s="745"/>
      <c r="M28" s="745"/>
      <c r="N28" s="745"/>
    </row>
  </sheetData>
  <mergeCells count="10">
    <mergeCell ref="A19:M19"/>
    <mergeCell ref="A20:M20"/>
    <mergeCell ref="A21:M21"/>
    <mergeCell ref="A1:M1"/>
    <mergeCell ref="A3:M3"/>
    <mergeCell ref="A2:M2"/>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49FA-7935-4EB0-8DA1-D69A1D330E2E}">
  <dimension ref="A1:D22"/>
  <sheetViews>
    <sheetView zoomScale="90" zoomScaleNormal="90" workbookViewId="0">
      <selection activeCell="D9" sqref="D9"/>
    </sheetView>
  </sheetViews>
  <sheetFormatPr defaultColWidth="9.140625" defaultRowHeight="12.75"/>
  <cols>
    <col min="1" max="1" width="32.5703125" style="96" customWidth="1"/>
    <col min="2" max="2" width="10.140625" style="96" customWidth="1"/>
    <col min="3" max="3" width="18.42578125" style="96" customWidth="1"/>
    <col min="4" max="4" width="21.140625" style="96" customWidth="1"/>
    <col min="5" max="16384" width="9.140625" style="96"/>
  </cols>
  <sheetData>
    <row r="1" spans="1:4" ht="30.75" customHeight="1">
      <c r="A1" s="862" t="s">
        <v>344</v>
      </c>
      <c r="B1" s="862"/>
      <c r="C1" s="862"/>
      <c r="D1" s="862"/>
    </row>
    <row r="2" spans="1:4" ht="15.75">
      <c r="A2" s="762" t="s">
        <v>1</v>
      </c>
      <c r="B2" s="762"/>
      <c r="C2" s="762"/>
      <c r="D2" s="762"/>
    </row>
    <row r="3" spans="1:4" ht="18.75">
      <c r="A3" s="767" t="s">
        <v>345</v>
      </c>
      <c r="B3" s="767"/>
      <c r="C3" s="767"/>
      <c r="D3" s="767"/>
    </row>
    <row r="4" spans="1:4" ht="16.5" thickBot="1">
      <c r="A4" s="717"/>
      <c r="B4" s="717"/>
      <c r="C4" s="717"/>
      <c r="D4" s="717"/>
    </row>
    <row r="5" spans="1:4" ht="15.75" thickBot="1">
      <c r="A5" s="863" t="s">
        <v>346</v>
      </c>
      <c r="B5" s="864"/>
      <c r="C5" s="864"/>
      <c r="D5" s="865"/>
    </row>
    <row r="6" spans="1:4" ht="60.75" thickBot="1">
      <c r="A6" s="390" t="s">
        <v>64</v>
      </c>
      <c r="B6" s="390" t="s">
        <v>65</v>
      </c>
      <c r="C6" s="391" t="s">
        <v>347</v>
      </c>
      <c r="D6" s="391" t="s">
        <v>348</v>
      </c>
    </row>
    <row r="7" spans="1:4" ht="26.85" customHeight="1" thickBot="1">
      <c r="A7" s="392" t="s">
        <v>349</v>
      </c>
      <c r="B7" s="393" t="s">
        <v>82</v>
      </c>
      <c r="C7" s="394" t="s">
        <v>13</v>
      </c>
      <c r="D7" s="395" t="s">
        <v>13</v>
      </c>
    </row>
    <row r="8" spans="1:4" ht="26.85" customHeight="1" thickBot="1">
      <c r="A8" s="30"/>
      <c r="B8" s="30"/>
      <c r="C8" s="30"/>
      <c r="D8" s="30"/>
    </row>
    <row r="9" spans="1:4" ht="15.75" thickBot="1">
      <c r="A9" s="863" t="s">
        <v>350</v>
      </c>
      <c r="B9" s="866"/>
      <c r="C9" s="867"/>
      <c r="D9" s="30"/>
    </row>
    <row r="10" spans="1:4" ht="60.75" customHeight="1" thickBot="1">
      <c r="A10" s="390" t="s">
        <v>64</v>
      </c>
      <c r="B10" s="390" t="s">
        <v>65</v>
      </c>
      <c r="C10" s="391" t="s">
        <v>351</v>
      </c>
      <c r="D10" s="396"/>
    </row>
    <row r="11" spans="1:4" ht="26.1" customHeight="1" thickBot="1">
      <c r="A11" s="392" t="s">
        <v>352</v>
      </c>
      <c r="B11" s="393" t="s">
        <v>79</v>
      </c>
      <c r="C11" s="665">
        <v>6005</v>
      </c>
      <c r="D11" s="30"/>
    </row>
    <row r="12" spans="1:4" ht="26.1" customHeight="1">
      <c r="A12" s="30"/>
      <c r="B12" s="30"/>
      <c r="C12" s="30"/>
      <c r="D12" s="30"/>
    </row>
    <row r="13" spans="1:4" ht="13.5" thickBot="1">
      <c r="A13" s="275"/>
      <c r="B13" s="275"/>
      <c r="C13" s="275"/>
      <c r="D13" s="275"/>
    </row>
    <row r="14" spans="1:4" ht="14.25" customHeight="1" thickBot="1">
      <c r="A14" s="868" t="s">
        <v>353</v>
      </c>
      <c r="B14" s="869"/>
      <c r="C14" s="870"/>
      <c r="D14" s="275"/>
    </row>
    <row r="15" spans="1:4" ht="30.75" thickBot="1">
      <c r="A15" s="397" t="s">
        <v>354</v>
      </c>
      <c r="B15" s="398" t="s">
        <v>355</v>
      </c>
      <c r="C15" s="399" t="s">
        <v>356</v>
      </c>
      <c r="D15" s="275"/>
    </row>
    <row r="16" spans="1:4" ht="14.25">
      <c r="A16" s="666">
        <v>17526</v>
      </c>
      <c r="B16" s="667">
        <v>32387</v>
      </c>
      <c r="C16" s="668">
        <v>781</v>
      </c>
      <c r="D16" s="747"/>
    </row>
    <row r="17" spans="1:4" ht="15" thickBot="1">
      <c r="A17" s="462"/>
      <c r="B17" s="463"/>
      <c r="C17" s="464"/>
      <c r="D17" s="747"/>
    </row>
    <row r="19" spans="1:4">
      <c r="A19" s="771" t="s">
        <v>298</v>
      </c>
      <c r="B19" s="771"/>
      <c r="C19" s="771"/>
      <c r="D19" s="771"/>
    </row>
    <row r="20" spans="1:4" ht="28.5" customHeight="1">
      <c r="A20" s="809" t="s">
        <v>55</v>
      </c>
      <c r="B20" s="809"/>
      <c r="C20" s="809"/>
      <c r="D20" s="809"/>
    </row>
    <row r="22" spans="1:4">
      <c r="A22" s="121"/>
      <c r="B22" s="121"/>
      <c r="C22" s="121"/>
      <c r="D22" s="747"/>
    </row>
  </sheetData>
  <mergeCells count="8">
    <mergeCell ref="A20:D20"/>
    <mergeCell ref="A1:D1"/>
    <mergeCell ref="A2:D2"/>
    <mergeCell ref="A3:D3"/>
    <mergeCell ref="A5:D5"/>
    <mergeCell ref="A9:C9"/>
    <mergeCell ref="A14:C14"/>
    <mergeCell ref="A19:D19"/>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BE5C0-2C80-4792-822E-55C7B3DDF027}">
  <dimension ref="A1:J47"/>
  <sheetViews>
    <sheetView zoomScale="90" zoomScaleNormal="90" workbookViewId="0">
      <selection activeCell="G47" sqref="G47"/>
    </sheetView>
  </sheetViews>
  <sheetFormatPr defaultColWidth="8.85546875" defaultRowHeight="15"/>
  <cols>
    <col min="1" max="1" width="8.85546875" style="616"/>
    <col min="2" max="3" width="18" style="616" customWidth="1"/>
    <col min="4" max="4" width="17.140625" style="616" customWidth="1"/>
    <col min="5" max="5" width="15.85546875" style="616" customWidth="1"/>
    <col min="6" max="6" width="18.5703125" style="616" customWidth="1"/>
    <col min="7" max="7" width="17.140625" style="616" customWidth="1"/>
    <col min="8" max="8" width="17.42578125" style="616" customWidth="1"/>
    <col min="9" max="9" width="17.140625" style="616" customWidth="1"/>
    <col min="10" max="10" width="18.42578125" style="616" customWidth="1"/>
    <col min="11" max="16384" width="8.85546875" style="616"/>
  </cols>
  <sheetData>
    <row r="1" spans="1:10" ht="15.75">
      <c r="B1" s="876" t="s">
        <v>357</v>
      </c>
      <c r="C1" s="876"/>
      <c r="D1" s="876"/>
      <c r="E1" s="876"/>
      <c r="F1" s="876"/>
      <c r="G1" s="876"/>
      <c r="H1" s="876"/>
      <c r="I1" s="876"/>
      <c r="J1" s="876"/>
    </row>
    <row r="2" spans="1:10" ht="15.75">
      <c r="B2" s="876" t="s">
        <v>1</v>
      </c>
      <c r="C2" s="876"/>
      <c r="D2" s="876"/>
      <c r="E2" s="876"/>
      <c r="F2" s="876"/>
      <c r="G2" s="876"/>
      <c r="H2" s="876"/>
      <c r="I2" s="876"/>
      <c r="J2" s="876"/>
    </row>
    <row r="3" spans="1:10" ht="15.75">
      <c r="B3" s="877" t="s">
        <v>2</v>
      </c>
      <c r="C3" s="877"/>
      <c r="D3" s="877"/>
      <c r="E3" s="877"/>
      <c r="F3" s="877"/>
      <c r="G3" s="877"/>
      <c r="H3" s="877"/>
      <c r="I3" s="877"/>
      <c r="J3" s="877"/>
    </row>
    <row r="4" spans="1:10" ht="16.5" thickBot="1">
      <c r="B4" s="617"/>
      <c r="C4" s="617"/>
      <c r="D4" s="617"/>
      <c r="E4" s="617"/>
      <c r="F4" s="617"/>
      <c r="G4" s="617"/>
      <c r="H4" s="617"/>
      <c r="I4" s="617"/>
      <c r="J4" s="617"/>
    </row>
    <row r="5" spans="1:10" ht="16.5" thickBot="1">
      <c r="A5" s="625"/>
      <c r="B5" s="873"/>
      <c r="C5" s="874"/>
      <c r="D5" s="874"/>
      <c r="E5" s="874"/>
      <c r="F5" s="874"/>
      <c r="G5" s="874"/>
      <c r="H5" s="874"/>
      <c r="I5" s="874"/>
      <c r="J5" s="875"/>
    </row>
    <row r="6" spans="1:10" s="618" customFormat="1" ht="30">
      <c r="A6" s="625"/>
      <c r="B6" s="626"/>
      <c r="C6" s="627"/>
      <c r="D6" s="627" t="s">
        <v>358</v>
      </c>
      <c r="E6" s="627"/>
      <c r="F6" s="627"/>
      <c r="G6" s="627" t="s">
        <v>359</v>
      </c>
      <c r="H6" s="627"/>
      <c r="I6" s="627"/>
      <c r="J6" s="628" t="s">
        <v>360</v>
      </c>
    </row>
    <row r="7" spans="1:10" ht="63">
      <c r="A7" s="625"/>
      <c r="B7" s="647" t="s">
        <v>361</v>
      </c>
      <c r="C7" s="648" t="s">
        <v>362</v>
      </c>
      <c r="D7" s="648" t="s">
        <v>363</v>
      </c>
      <c r="E7" s="648" t="s">
        <v>364</v>
      </c>
      <c r="F7" s="648" t="s">
        <v>365</v>
      </c>
      <c r="G7" s="648" t="s">
        <v>366</v>
      </c>
      <c r="H7" s="648" t="s">
        <v>367</v>
      </c>
      <c r="I7" s="648" t="s">
        <v>368</v>
      </c>
      <c r="J7" s="649" t="s">
        <v>369</v>
      </c>
    </row>
    <row r="8" spans="1:10" s="618" customFormat="1" ht="15.75">
      <c r="A8" s="650">
        <v>43831</v>
      </c>
      <c r="B8" s="631"/>
      <c r="C8" s="629"/>
      <c r="D8" s="629"/>
      <c r="E8" s="629"/>
      <c r="F8" s="632"/>
      <c r="G8" s="632"/>
      <c r="H8" s="632"/>
      <c r="I8" s="632"/>
      <c r="J8" s="629"/>
    </row>
    <row r="9" spans="1:10" s="619" customFormat="1" ht="15.75">
      <c r="A9" s="650">
        <v>43862</v>
      </c>
      <c r="B9" s="631"/>
      <c r="C9" s="629"/>
      <c r="D9" s="629"/>
      <c r="E9" s="629"/>
      <c r="F9" s="633"/>
      <c r="G9" s="633"/>
      <c r="H9" s="633"/>
      <c r="I9" s="633"/>
      <c r="J9" s="629"/>
    </row>
    <row r="10" spans="1:10" s="619" customFormat="1" ht="15.75">
      <c r="A10" s="650">
        <v>43891</v>
      </c>
      <c r="B10" s="631"/>
      <c r="C10" s="629"/>
      <c r="D10" s="629"/>
      <c r="E10" s="629"/>
      <c r="F10" s="633"/>
      <c r="G10" s="633"/>
      <c r="H10" s="633"/>
      <c r="I10" s="633"/>
      <c r="J10" s="629"/>
    </row>
    <row r="11" spans="1:10" s="619" customFormat="1" ht="15.75">
      <c r="A11" s="650">
        <v>43922</v>
      </c>
      <c r="B11" s="634">
        <v>3385695</v>
      </c>
      <c r="C11" s="629"/>
      <c r="D11" s="629"/>
      <c r="E11" s="629"/>
      <c r="F11" s="633"/>
      <c r="G11" s="633"/>
      <c r="H11" s="633"/>
      <c r="I11" s="633"/>
      <c r="J11" s="661">
        <f t="shared" ref="J11:J22" si="0">J10+B11+SUM(H11:I11)</f>
        <v>3385695</v>
      </c>
    </row>
    <row r="12" spans="1:10" s="619" customFormat="1" ht="15.75">
      <c r="A12" s="650">
        <v>43952</v>
      </c>
      <c r="B12" s="634">
        <v>9855019.6199999992</v>
      </c>
      <c r="C12" s="629"/>
      <c r="D12" s="629"/>
      <c r="E12" s="629"/>
      <c r="F12" s="633"/>
      <c r="G12" s="633"/>
      <c r="H12" s="633"/>
      <c r="I12" s="633"/>
      <c r="J12" s="661">
        <f t="shared" si="0"/>
        <v>13240714.619999999</v>
      </c>
    </row>
    <row r="13" spans="1:10" s="619" customFormat="1" ht="15.75">
      <c r="A13" s="650">
        <v>43983</v>
      </c>
      <c r="B13" s="634">
        <v>201864</v>
      </c>
      <c r="C13" s="629"/>
      <c r="D13" s="629"/>
      <c r="E13" s="629"/>
      <c r="F13" s="633"/>
      <c r="G13" s="633"/>
      <c r="H13" s="633"/>
      <c r="I13" s="633"/>
      <c r="J13" s="661">
        <f t="shared" si="0"/>
        <v>13442578.619999999</v>
      </c>
    </row>
    <row r="14" spans="1:10" s="619" customFormat="1" ht="15.75">
      <c r="A14" s="650">
        <v>44013</v>
      </c>
      <c r="B14" s="634">
        <v>949446</v>
      </c>
      <c r="C14" s="629"/>
      <c r="D14" s="629"/>
      <c r="E14" s="629"/>
      <c r="F14" s="633"/>
      <c r="G14" s="633"/>
      <c r="H14" s="633"/>
      <c r="I14" s="633"/>
      <c r="J14" s="661">
        <f t="shared" si="0"/>
        <v>14392024.619999999</v>
      </c>
    </row>
    <row r="15" spans="1:10" s="619" customFormat="1" ht="15.75">
      <c r="A15" s="650">
        <v>44044</v>
      </c>
      <c r="B15" s="629"/>
      <c r="C15" s="634">
        <v>5363051.67</v>
      </c>
      <c r="D15" s="634">
        <f>$B$32-C15</f>
        <v>9028972.9499999993</v>
      </c>
      <c r="E15" s="635">
        <v>0.4</v>
      </c>
      <c r="F15" s="632">
        <v>4457143.1100000003</v>
      </c>
      <c r="G15" s="632">
        <f>F15*0.4</f>
        <v>1782857.2440000002</v>
      </c>
      <c r="H15" s="632">
        <v>0</v>
      </c>
      <c r="I15" s="632">
        <f>1008114.71*-1</f>
        <v>-1008114.71</v>
      </c>
      <c r="J15" s="661">
        <f t="shared" si="0"/>
        <v>13383909.91</v>
      </c>
    </row>
    <row r="16" spans="1:10" s="619" customFormat="1" ht="15.75">
      <c r="A16" s="650">
        <v>44075</v>
      </c>
      <c r="B16" s="629"/>
      <c r="C16" s="634">
        <v>444798.27</v>
      </c>
      <c r="D16" s="634">
        <f>-1*C16</f>
        <v>-444798.27</v>
      </c>
      <c r="E16" s="635">
        <v>0.4</v>
      </c>
      <c r="F16" s="632">
        <v>54175.61</v>
      </c>
      <c r="G16" s="632">
        <f>F16*0.4</f>
        <v>21670.244000000002</v>
      </c>
      <c r="H16" s="632">
        <f>11132.55*-1</f>
        <v>-11132.55</v>
      </c>
      <c r="I16" s="632">
        <f>490909.45*-1</f>
        <v>-490909.45</v>
      </c>
      <c r="J16" s="661">
        <f t="shared" si="0"/>
        <v>12881867.91</v>
      </c>
    </row>
    <row r="17" spans="1:10" s="619" customFormat="1" ht="15.75">
      <c r="A17" s="650">
        <v>44105</v>
      </c>
      <c r="B17" s="629"/>
      <c r="C17" s="634">
        <v>0</v>
      </c>
      <c r="D17" s="634">
        <f t="shared" ref="D17:D24" si="1">-1*C17</f>
        <v>0</v>
      </c>
      <c r="E17" s="635">
        <v>0.4</v>
      </c>
      <c r="F17" s="632">
        <v>7845963.7000000002</v>
      </c>
      <c r="G17" s="632">
        <f>F17*0.4</f>
        <v>3138385.4800000004</v>
      </c>
      <c r="H17" s="632">
        <f>101428.16*-1</f>
        <v>-101428.16</v>
      </c>
      <c r="I17" s="632">
        <f>3010088.61*-1</f>
        <v>-3010088.61</v>
      </c>
      <c r="J17" s="661">
        <f t="shared" si="0"/>
        <v>9770351.1400000006</v>
      </c>
    </row>
    <row r="18" spans="1:10" s="619" customFormat="1" ht="15.75">
      <c r="A18" s="650">
        <v>44136</v>
      </c>
      <c r="B18" s="629"/>
      <c r="C18" s="634">
        <v>1000348.1900000001</v>
      </c>
      <c r="D18" s="634">
        <f t="shared" si="1"/>
        <v>-1000348.1900000001</v>
      </c>
      <c r="E18" s="635">
        <v>0.4</v>
      </c>
      <c r="F18" s="632">
        <v>10440868.869999999</v>
      </c>
      <c r="G18" s="632">
        <f t="shared" ref="G18:G19" si="2">F18*0.4</f>
        <v>4176347.548</v>
      </c>
      <c r="H18" s="632">
        <f>621273.54*-1</f>
        <v>-621273.54</v>
      </c>
      <c r="I18" s="632">
        <f>88699.3*-1</f>
        <v>-88699.3</v>
      </c>
      <c r="J18" s="661">
        <f t="shared" si="0"/>
        <v>9060378.3000000007</v>
      </c>
    </row>
    <row r="19" spans="1:10" s="619" customFormat="1" ht="15.75">
      <c r="A19" s="650">
        <v>44166</v>
      </c>
      <c r="B19" s="636"/>
      <c r="C19" s="634">
        <v>0</v>
      </c>
      <c r="D19" s="634">
        <f t="shared" si="1"/>
        <v>0</v>
      </c>
      <c r="E19" s="635">
        <v>0.4</v>
      </c>
      <c r="F19" s="632">
        <v>4593628.2499998379</v>
      </c>
      <c r="G19" s="632">
        <f t="shared" si="2"/>
        <v>1837451.2999999353</v>
      </c>
      <c r="H19" s="632">
        <f>515945.92*-1</f>
        <v>-515945.92</v>
      </c>
      <c r="I19" s="632">
        <f>1288698*-1</f>
        <v>-1288698</v>
      </c>
      <c r="J19" s="661">
        <f t="shared" si="0"/>
        <v>7255734.3800000008</v>
      </c>
    </row>
    <row r="20" spans="1:10" s="619" customFormat="1" ht="15.75">
      <c r="A20" s="650">
        <v>44197</v>
      </c>
      <c r="B20" s="637"/>
      <c r="C20" s="634">
        <v>0</v>
      </c>
      <c r="D20" s="634">
        <f t="shared" si="1"/>
        <v>0</v>
      </c>
      <c r="E20" s="635">
        <v>0.4</v>
      </c>
      <c r="F20" s="632">
        <v>9793312.8599999994</v>
      </c>
      <c r="G20" s="632">
        <f t="shared" ref="G20:G26" si="3">F20*0.4</f>
        <v>3917325.1439999999</v>
      </c>
      <c r="H20" s="632">
        <f>683368.27*-1</f>
        <v>-683368.27</v>
      </c>
      <c r="I20" s="632">
        <f>184888.07*-1</f>
        <v>-184888.07</v>
      </c>
      <c r="J20" s="661">
        <f t="shared" si="0"/>
        <v>6387478.040000001</v>
      </c>
    </row>
    <row r="21" spans="1:10" s="619" customFormat="1" ht="15.75">
      <c r="A21" s="650">
        <v>44228</v>
      </c>
      <c r="B21" s="638"/>
      <c r="C21" s="634">
        <v>51735.19</v>
      </c>
      <c r="D21" s="634">
        <f t="shared" si="1"/>
        <v>-51735.19</v>
      </c>
      <c r="E21" s="635">
        <v>0.4</v>
      </c>
      <c r="F21" s="632">
        <v>2077779.97</v>
      </c>
      <c r="G21" s="632">
        <f t="shared" si="3"/>
        <v>831111.98800000001</v>
      </c>
      <c r="H21" s="632">
        <v>-887310.7</v>
      </c>
      <c r="I21" s="632">
        <v>-8747.14</v>
      </c>
      <c r="J21" s="661">
        <f t="shared" si="0"/>
        <v>5491420.2000000011</v>
      </c>
    </row>
    <row r="22" spans="1:10" s="619" customFormat="1" ht="15.75">
      <c r="A22" s="650">
        <v>44256</v>
      </c>
      <c r="B22" s="638"/>
      <c r="C22" s="638">
        <v>0</v>
      </c>
      <c r="D22" s="638">
        <f t="shared" si="1"/>
        <v>0</v>
      </c>
      <c r="E22" s="639">
        <v>0.4</v>
      </c>
      <c r="F22" s="632">
        <v>1324950.32</v>
      </c>
      <c r="G22" s="632">
        <f t="shared" si="3"/>
        <v>529980.12800000003</v>
      </c>
      <c r="H22" s="632">
        <f>955680.89*-1</f>
        <v>-955680.89</v>
      </c>
      <c r="I22" s="632">
        <f>493480.95*-1</f>
        <v>-493480.95</v>
      </c>
      <c r="J22" s="661">
        <f t="shared" si="0"/>
        <v>4042258.3600000013</v>
      </c>
    </row>
    <row r="23" spans="1:10" ht="15.75">
      <c r="A23" s="650">
        <v>44287</v>
      </c>
      <c r="B23" s="640"/>
      <c r="C23" s="638">
        <v>0</v>
      </c>
      <c r="D23" s="638">
        <f t="shared" si="1"/>
        <v>0</v>
      </c>
      <c r="E23" s="639">
        <v>0.4</v>
      </c>
      <c r="F23" s="632">
        <v>378617.39</v>
      </c>
      <c r="G23" s="632">
        <f t="shared" si="3"/>
        <v>151446.95600000001</v>
      </c>
      <c r="H23" s="632">
        <f>464581.7*-1</f>
        <v>-464581.7</v>
      </c>
      <c r="I23" s="632">
        <f>8747.14*-1</f>
        <v>-8747.14</v>
      </c>
      <c r="J23" s="661">
        <f t="shared" ref="J23:J25" si="4">J22+B23+SUM(H23:I23)</f>
        <v>3568929.5200000014</v>
      </c>
    </row>
    <row r="24" spans="1:10" s="620" customFormat="1" ht="15.75">
      <c r="A24" s="650">
        <v>44317</v>
      </c>
      <c r="B24" s="640"/>
      <c r="C24" s="638">
        <v>0</v>
      </c>
      <c r="D24" s="638">
        <f t="shared" si="1"/>
        <v>0</v>
      </c>
      <c r="E24" s="639">
        <v>0.4</v>
      </c>
      <c r="F24" s="632">
        <v>288390.59999999998</v>
      </c>
      <c r="G24" s="632">
        <f t="shared" si="3"/>
        <v>115356.23999999999</v>
      </c>
      <c r="H24" s="632">
        <f>429276.58*-1</f>
        <v>-429276.58</v>
      </c>
      <c r="I24" s="632">
        <f>35258.31*-1</f>
        <v>-35258.31</v>
      </c>
      <c r="J24" s="661">
        <f t="shared" si="4"/>
        <v>3104394.6300000013</v>
      </c>
    </row>
    <row r="25" spans="1:10" s="620" customFormat="1" ht="15.75">
      <c r="A25" s="650">
        <v>44348</v>
      </c>
      <c r="B25" s="640"/>
      <c r="C25" s="638">
        <v>0</v>
      </c>
      <c r="D25" s="638">
        <f t="shared" ref="D25:D27" si="5">-1*C25</f>
        <v>0</v>
      </c>
      <c r="E25" s="639">
        <v>0.4</v>
      </c>
      <c r="F25" s="632">
        <v>277080.28999999998</v>
      </c>
      <c r="G25" s="632">
        <f t="shared" si="3"/>
        <v>110832.11599999999</v>
      </c>
      <c r="H25" s="632">
        <f>1103208.57*-1</f>
        <v>-1103208.57</v>
      </c>
      <c r="I25" s="632">
        <f>(34348.68-359939.3+0.01)*-1</f>
        <v>325590.61</v>
      </c>
      <c r="J25" s="661">
        <f t="shared" si="4"/>
        <v>2326776.6700000013</v>
      </c>
    </row>
    <row r="26" spans="1:10" s="620" customFormat="1" ht="15.75">
      <c r="A26" s="650">
        <v>44378</v>
      </c>
      <c r="B26" s="640"/>
      <c r="C26" s="638">
        <v>0</v>
      </c>
      <c r="D26" s="638">
        <f t="shared" si="5"/>
        <v>0</v>
      </c>
      <c r="E26" s="639">
        <v>0.4</v>
      </c>
      <c r="F26" s="632">
        <v>125927.18</v>
      </c>
      <c r="G26" s="632">
        <f t="shared" si="3"/>
        <v>50370.872000000003</v>
      </c>
      <c r="H26" s="632">
        <f>315806.7*-1</f>
        <v>-315806.7</v>
      </c>
      <c r="I26" s="632">
        <f>21256.01*-1</f>
        <v>-21256.01</v>
      </c>
      <c r="J26" s="661">
        <f t="shared" ref="J26" si="6">J25+B26+SUM(H26:I26)</f>
        <v>1989713.9600000014</v>
      </c>
    </row>
    <row r="27" spans="1:10" s="620" customFormat="1" ht="15.75">
      <c r="A27" s="650">
        <v>44409</v>
      </c>
      <c r="B27" s="638"/>
      <c r="C27" s="640">
        <v>0</v>
      </c>
      <c r="D27" s="640">
        <f t="shared" si="5"/>
        <v>0</v>
      </c>
      <c r="E27" s="639">
        <v>0.4</v>
      </c>
      <c r="F27" s="632">
        <v>8757.9</v>
      </c>
      <c r="G27" s="632">
        <f>F27*0.4</f>
        <v>3503.16</v>
      </c>
      <c r="H27" s="632">
        <f>303087.97*-1</f>
        <v>-303087.96999999997</v>
      </c>
      <c r="I27" s="632">
        <f>35292.65*-1</f>
        <v>-35292.65</v>
      </c>
      <c r="J27" s="636">
        <f>J26+B27+SUM(H27:I27)</f>
        <v>1651333.3400000012</v>
      </c>
    </row>
    <row r="28" spans="1:10" s="620" customFormat="1" ht="15.75">
      <c r="A28" s="650">
        <v>44440</v>
      </c>
      <c r="B28" s="638"/>
      <c r="C28" s="640">
        <v>0</v>
      </c>
      <c r="D28" s="640">
        <f t="shared" ref="D28" si="7">-1*C28</f>
        <v>0</v>
      </c>
      <c r="E28" s="639">
        <v>0.4</v>
      </c>
      <c r="F28" s="632">
        <v>15782.9</v>
      </c>
      <c r="G28" s="632">
        <f t="shared" ref="G28:G30" si="8">F28*0.4</f>
        <v>6313.16</v>
      </c>
      <c r="H28" s="632">
        <f>135033.57*-1</f>
        <v>-135033.57</v>
      </c>
      <c r="I28" s="632">
        <f>218320.38*-1</f>
        <v>-218320.38</v>
      </c>
      <c r="J28" s="636">
        <f>J27+B28+SUM(H28:I28)</f>
        <v>1297979.3900000013</v>
      </c>
    </row>
    <row r="29" spans="1:10" s="620" customFormat="1" ht="15.75">
      <c r="A29" s="650">
        <v>44470</v>
      </c>
      <c r="B29" s="638"/>
      <c r="C29" s="640">
        <v>0</v>
      </c>
      <c r="D29" s="640">
        <f t="shared" ref="D29" si="9">-1*C29</f>
        <v>0</v>
      </c>
      <c r="E29" s="639">
        <v>0.4</v>
      </c>
      <c r="F29" s="632">
        <v>48952.51</v>
      </c>
      <c r="G29" s="632">
        <f t="shared" si="8"/>
        <v>19581.004000000001</v>
      </c>
      <c r="H29" s="632">
        <f>136522.43*-1</f>
        <v>-136522.43</v>
      </c>
      <c r="I29" s="632">
        <f>218320.38*-1</f>
        <v>-218320.38</v>
      </c>
      <c r="J29" s="636">
        <f>J28+B29+SUM(H29:I29)</f>
        <v>943136.58000000124</v>
      </c>
    </row>
    <row r="30" spans="1:10" s="620" customFormat="1" ht="15.75">
      <c r="A30" s="650">
        <v>44501</v>
      </c>
      <c r="B30" s="638"/>
      <c r="C30" s="640">
        <v>0</v>
      </c>
      <c r="D30" s="640">
        <f t="shared" ref="D30" si="10">-1*C30</f>
        <v>0</v>
      </c>
      <c r="E30" s="639">
        <v>0.4</v>
      </c>
      <c r="F30" s="632">
        <v>24822.880000000001</v>
      </c>
      <c r="G30" s="632">
        <f t="shared" si="8"/>
        <v>9929.1520000000019</v>
      </c>
      <c r="H30" s="632">
        <v>-50763.44</v>
      </c>
      <c r="I30" s="632">
        <v>-300173.32</v>
      </c>
      <c r="J30" s="636">
        <f>J29+B30+SUM(H30:I30)</f>
        <v>592199.82000000123</v>
      </c>
    </row>
    <row r="31" spans="1:10" s="620" customFormat="1" ht="15.75">
      <c r="A31" s="650">
        <v>44531</v>
      </c>
      <c r="B31" s="637"/>
      <c r="C31" s="634"/>
      <c r="D31" s="634"/>
      <c r="E31" s="635"/>
      <c r="F31" s="632"/>
      <c r="G31" s="632"/>
      <c r="H31" s="632"/>
      <c r="I31" s="632"/>
      <c r="J31" s="636"/>
    </row>
    <row r="32" spans="1:10" ht="15" customHeight="1">
      <c r="A32" s="651" t="s">
        <v>10</v>
      </c>
      <c r="B32" s="652">
        <f>SUM(B8:B31)</f>
        <v>14392024.619999999</v>
      </c>
      <c r="C32" s="652">
        <f>SUM(C8:C31)</f>
        <v>6859933.3200000003</v>
      </c>
      <c r="D32" s="652">
        <f>B32-C32</f>
        <v>7532091.2999999989</v>
      </c>
      <c r="E32" s="653"/>
      <c r="F32" s="652">
        <f>SUM(F8:F31)</f>
        <v>41756154.339999832</v>
      </c>
      <c r="G32" s="652">
        <f>SUM(G8:G31)</f>
        <v>16702461.735999938</v>
      </c>
      <c r="H32" s="652">
        <f>SUM(H8:H31)</f>
        <v>-6714420.9900000002</v>
      </c>
      <c r="I32" s="652">
        <f>SUM(I8:I31)</f>
        <v>-7085403.8099999987</v>
      </c>
      <c r="J32" s="652">
        <f>B32+SUM(H32:I32)</f>
        <v>592199.8200000003</v>
      </c>
    </row>
    <row r="33" spans="1:10" ht="17.100000000000001" customHeight="1">
      <c r="A33" s="630"/>
      <c r="B33" s="642"/>
      <c r="C33" s="642"/>
      <c r="D33" s="642"/>
      <c r="E33" s="641"/>
      <c r="F33" s="642"/>
      <c r="G33" s="642"/>
      <c r="H33" s="643"/>
      <c r="I33" s="642"/>
      <c r="J33" s="642"/>
    </row>
    <row r="34" spans="1:10" ht="14.25" customHeight="1">
      <c r="A34" s="625"/>
      <c r="B34" s="878" t="s">
        <v>370</v>
      </c>
      <c r="C34" s="878"/>
      <c r="D34" s="878"/>
      <c r="E34" s="878"/>
      <c r="F34" s="878"/>
      <c r="G34" s="878"/>
      <c r="H34" s="878"/>
      <c r="I34" s="878"/>
      <c r="J34" s="878"/>
    </row>
    <row r="35" spans="1:10" ht="27" customHeight="1">
      <c r="A35" s="625"/>
      <c r="B35" s="879" t="s">
        <v>371</v>
      </c>
      <c r="C35" s="879"/>
      <c r="D35" s="879"/>
      <c r="E35" s="879"/>
      <c r="F35" s="879"/>
      <c r="G35" s="879"/>
      <c r="H35" s="879"/>
      <c r="I35" s="879"/>
      <c r="J35" s="879"/>
    </row>
    <row r="36" spans="1:10" ht="14.25" customHeight="1">
      <c r="A36" s="625"/>
      <c r="B36" s="879" t="s">
        <v>372</v>
      </c>
      <c r="C36" s="879"/>
      <c r="D36" s="879"/>
      <c r="E36" s="879"/>
      <c r="F36" s="879"/>
      <c r="G36" s="879"/>
      <c r="H36" s="879"/>
      <c r="I36" s="879"/>
      <c r="J36" s="879"/>
    </row>
    <row r="37" spans="1:10" ht="27" customHeight="1">
      <c r="A37" s="625"/>
      <c r="B37" s="879" t="s">
        <v>373</v>
      </c>
      <c r="C37" s="879"/>
      <c r="D37" s="879"/>
      <c r="E37" s="879"/>
      <c r="F37" s="879"/>
      <c r="G37" s="879"/>
      <c r="H37" s="879"/>
      <c r="I37" s="879"/>
      <c r="J37" s="879"/>
    </row>
    <row r="38" spans="1:10" ht="27" customHeight="1">
      <c r="A38" s="625"/>
      <c r="B38" s="879" t="s">
        <v>374</v>
      </c>
      <c r="C38" s="879"/>
      <c r="D38" s="879"/>
      <c r="E38" s="879"/>
      <c r="F38" s="879"/>
      <c r="G38" s="879"/>
      <c r="H38" s="879"/>
      <c r="I38" s="879"/>
      <c r="J38" s="879"/>
    </row>
    <row r="39" spans="1:10" ht="14.25" customHeight="1">
      <c r="A39" s="625"/>
      <c r="B39" s="879" t="s">
        <v>375</v>
      </c>
      <c r="C39" s="879"/>
      <c r="D39" s="879"/>
      <c r="E39" s="879"/>
      <c r="F39" s="879"/>
      <c r="G39" s="879"/>
      <c r="H39" s="879"/>
      <c r="I39" s="879"/>
      <c r="J39" s="879"/>
    </row>
    <row r="40" spans="1:10" ht="14.25" customHeight="1">
      <c r="A40" s="625"/>
      <c r="B40" s="879" t="s">
        <v>376</v>
      </c>
      <c r="C40" s="879"/>
      <c r="D40" s="879"/>
      <c r="E40" s="879"/>
      <c r="F40" s="879"/>
      <c r="G40" s="879"/>
      <c r="H40" s="879"/>
      <c r="I40" s="879"/>
      <c r="J40" s="879"/>
    </row>
    <row r="41" spans="1:10" ht="14.25" customHeight="1">
      <c r="A41" s="625"/>
      <c r="B41" s="879" t="s">
        <v>377</v>
      </c>
      <c r="C41" s="879"/>
      <c r="D41" s="879"/>
      <c r="E41" s="879"/>
      <c r="F41" s="879"/>
      <c r="G41" s="879"/>
      <c r="H41" s="879"/>
      <c r="I41" s="879"/>
      <c r="J41" s="879"/>
    </row>
    <row r="42" spans="1:10" ht="14.25" customHeight="1">
      <c r="A42" s="625"/>
      <c r="B42" s="879" t="s">
        <v>378</v>
      </c>
      <c r="C42" s="879"/>
      <c r="D42" s="879"/>
      <c r="E42" s="879"/>
      <c r="F42" s="879"/>
      <c r="G42" s="879"/>
      <c r="H42" s="879"/>
      <c r="I42" s="879"/>
      <c r="J42" s="879"/>
    </row>
    <row r="43" spans="1:10" ht="27" customHeight="1">
      <c r="A43" s="625"/>
      <c r="B43" s="871" t="s">
        <v>379</v>
      </c>
      <c r="C43" s="871"/>
      <c r="D43" s="871"/>
      <c r="E43" s="871"/>
      <c r="F43" s="871"/>
      <c r="G43" s="871"/>
      <c r="H43" s="871"/>
      <c r="I43" s="871"/>
      <c r="J43" s="871"/>
    </row>
    <row r="44" spans="1:10">
      <c r="A44" s="625"/>
      <c r="B44" s="644"/>
      <c r="C44" s="644"/>
      <c r="D44" s="644"/>
      <c r="E44" s="644"/>
      <c r="F44" s="644"/>
      <c r="G44" s="644"/>
      <c r="H44" s="644"/>
      <c r="I44" s="644"/>
      <c r="J44" s="644"/>
    </row>
    <row r="45" spans="1:10">
      <c r="A45" s="745"/>
      <c r="B45" s="872"/>
      <c r="C45" s="872"/>
      <c r="D45" s="872"/>
      <c r="E45" s="872"/>
      <c r="F45" s="872"/>
      <c r="G45" s="872"/>
      <c r="H45" s="872"/>
      <c r="I45" s="872"/>
      <c r="J45" s="872"/>
    </row>
    <row r="46" spans="1:10">
      <c r="A46" s="745"/>
      <c r="B46" s="745"/>
      <c r="C46" s="745"/>
      <c r="D46" s="745"/>
      <c r="E46" s="745"/>
      <c r="F46" s="745"/>
      <c r="G46" s="745"/>
      <c r="H46" s="745"/>
      <c r="I46" s="745"/>
      <c r="J46" s="745"/>
    </row>
    <row r="47" spans="1:10">
      <c r="A47" s="745"/>
      <c r="B47" s="745"/>
      <c r="C47" s="745"/>
      <c r="D47" s="745"/>
      <c r="E47" s="745"/>
      <c r="F47" s="745"/>
      <c r="G47" s="745"/>
      <c r="H47" s="745"/>
      <c r="I47" s="745"/>
      <c r="J47" s="745"/>
    </row>
  </sheetData>
  <mergeCells count="15">
    <mergeCell ref="B43:J43"/>
    <mergeCell ref="B45:J45"/>
    <mergeCell ref="B5:J5"/>
    <mergeCell ref="B1:J1"/>
    <mergeCell ref="B2:J2"/>
    <mergeCell ref="B3:J3"/>
    <mergeCell ref="B34:J34"/>
    <mergeCell ref="B35:J35"/>
    <mergeCell ref="B36:J36"/>
    <mergeCell ref="B37:J37"/>
    <mergeCell ref="B38:J38"/>
    <mergeCell ref="B39:J39"/>
    <mergeCell ref="B40:J40"/>
    <mergeCell ref="B41:J41"/>
    <mergeCell ref="B42:J42"/>
  </mergeCells>
  <printOptions horizontalCentered="1" verticalCentered="1"/>
  <pageMargins left="0.25" right="0.25" top="0.5" bottom="0.5" header="0.5" footer="0.5"/>
  <pageSetup scale="65" orientation="landscape" horizontalDpi="300" verticalDpi="300"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39"/>
  <sheetViews>
    <sheetView topLeftCell="A20" zoomScale="85" zoomScaleNormal="85" workbookViewId="0">
      <selection activeCell="F46" sqref="F46"/>
    </sheetView>
  </sheetViews>
  <sheetFormatPr defaultRowHeight="12.75"/>
  <cols>
    <col min="1" max="1" width="26.42578125" customWidth="1"/>
    <col min="2" max="2" width="12.5703125" customWidth="1"/>
    <col min="3" max="3" width="14.140625" customWidth="1"/>
    <col min="4" max="4" width="14.5703125" bestFit="1" customWidth="1"/>
    <col min="5" max="5" width="12.5703125" customWidth="1"/>
    <col min="6" max="6" width="13.5703125" customWidth="1"/>
    <col min="7" max="7" width="14" customWidth="1"/>
    <col min="8" max="8" width="12.5703125" customWidth="1"/>
    <col min="9" max="10" width="14.5703125" bestFit="1" customWidth="1"/>
    <col min="11" max="13" width="12.5703125" customWidth="1"/>
    <col min="14" max="14" width="12.5703125" bestFit="1" customWidth="1"/>
    <col min="15" max="15" width="12.140625" bestFit="1" customWidth="1"/>
    <col min="16" max="16" width="9.5703125" bestFit="1" customWidth="1"/>
  </cols>
  <sheetData>
    <row r="1" spans="1:16" ht="15.75">
      <c r="A1" s="792" t="s">
        <v>380</v>
      </c>
      <c r="B1" s="792"/>
      <c r="C1" s="792"/>
      <c r="D1" s="792"/>
      <c r="E1" s="792"/>
      <c r="F1" s="792"/>
      <c r="G1" s="792"/>
      <c r="H1" s="792"/>
      <c r="I1" s="792"/>
      <c r="J1" s="792"/>
      <c r="K1" s="792"/>
      <c r="L1" s="792"/>
      <c r="M1" s="792"/>
      <c r="N1" s="745"/>
      <c r="O1" s="745"/>
      <c r="P1" s="745"/>
    </row>
    <row r="2" spans="1:16" ht="15.75">
      <c r="A2" s="792" t="s">
        <v>1</v>
      </c>
      <c r="B2" s="792"/>
      <c r="C2" s="792"/>
      <c r="D2" s="792"/>
      <c r="E2" s="792"/>
      <c r="F2" s="792"/>
      <c r="G2" s="792"/>
      <c r="H2" s="792"/>
      <c r="I2" s="792"/>
      <c r="J2" s="792"/>
      <c r="K2" s="792"/>
      <c r="L2" s="792"/>
      <c r="M2" s="792"/>
      <c r="N2" s="745"/>
      <c r="O2" s="745"/>
      <c r="P2" s="745"/>
    </row>
    <row r="3" spans="1:16" ht="17.25" customHeight="1">
      <c r="A3" s="881" t="s">
        <v>2</v>
      </c>
      <c r="B3" s="882"/>
      <c r="C3" s="882"/>
      <c r="D3" s="882"/>
      <c r="E3" s="882"/>
      <c r="F3" s="882"/>
      <c r="G3" s="882"/>
      <c r="H3" s="882"/>
      <c r="I3" s="882"/>
      <c r="J3" s="882"/>
      <c r="K3" s="882"/>
      <c r="L3" s="882"/>
      <c r="M3" s="883"/>
      <c r="N3" s="745"/>
      <c r="O3" s="745"/>
      <c r="P3" s="745"/>
    </row>
    <row r="4" spans="1:16" ht="17.25" customHeight="1">
      <c r="A4" s="621"/>
      <c r="B4" s="622"/>
      <c r="C4" s="242"/>
      <c r="D4" s="242"/>
      <c r="E4" s="242"/>
      <c r="F4" s="242"/>
      <c r="G4" s="242"/>
      <c r="H4" s="242"/>
      <c r="I4" s="242"/>
      <c r="J4" s="242"/>
      <c r="K4" s="242"/>
      <c r="L4" s="242"/>
      <c r="M4" s="242"/>
      <c r="N4" s="745"/>
      <c r="O4" s="745"/>
      <c r="P4" s="745"/>
    </row>
    <row r="5" spans="1:16" ht="14.25">
      <c r="A5" s="25"/>
      <c r="B5" s="884" t="s">
        <v>381</v>
      </c>
      <c r="C5" s="884"/>
      <c r="D5" s="884"/>
      <c r="E5" s="884" t="s">
        <v>4</v>
      </c>
      <c r="F5" s="884"/>
      <c r="G5" s="884"/>
      <c r="H5" s="884" t="s">
        <v>42</v>
      </c>
      <c r="I5" s="884"/>
      <c r="J5" s="884"/>
      <c r="K5" s="884" t="s">
        <v>6</v>
      </c>
      <c r="L5" s="884"/>
      <c r="M5" s="884"/>
      <c r="N5" s="745"/>
      <c r="O5" s="745"/>
      <c r="P5" s="745"/>
    </row>
    <row r="6" spans="1:16">
      <c r="A6" s="26" t="s">
        <v>382</v>
      </c>
      <c r="B6" s="736" t="s">
        <v>8</v>
      </c>
      <c r="C6" s="736" t="s">
        <v>9</v>
      </c>
      <c r="D6" s="736" t="s">
        <v>10</v>
      </c>
      <c r="E6" s="736" t="s">
        <v>8</v>
      </c>
      <c r="F6" s="736" t="s">
        <v>9</v>
      </c>
      <c r="G6" s="736" t="s">
        <v>10</v>
      </c>
      <c r="H6" s="736" t="s">
        <v>8</v>
      </c>
      <c r="I6" s="736" t="s">
        <v>9</v>
      </c>
      <c r="J6" s="736" t="s">
        <v>10</v>
      </c>
      <c r="K6" s="736" t="s">
        <v>8</v>
      </c>
      <c r="L6" s="736" t="s">
        <v>9</v>
      </c>
      <c r="M6" s="736" t="s">
        <v>10</v>
      </c>
      <c r="N6" s="745"/>
      <c r="O6" s="745"/>
      <c r="P6" s="745"/>
    </row>
    <row r="7" spans="1:16">
      <c r="A7" s="76" t="s">
        <v>383</v>
      </c>
      <c r="B7" s="124" t="s">
        <v>13</v>
      </c>
      <c r="C7" s="77">
        <v>4197109.0546266492</v>
      </c>
      <c r="D7" s="77">
        <f>SUM(B7:C7)</f>
        <v>4197109.0546266492</v>
      </c>
      <c r="E7" s="124" t="s">
        <v>13</v>
      </c>
      <c r="F7" s="77">
        <v>491895.66</v>
      </c>
      <c r="G7" s="77">
        <f>SUM(E7:F7)</f>
        <v>491895.66</v>
      </c>
      <c r="H7" s="124" t="s">
        <v>13</v>
      </c>
      <c r="I7" s="77">
        <v>3508986.1399999997</v>
      </c>
      <c r="J7" s="77">
        <f>SUM(H7:I7)</f>
        <v>3508986.1399999997</v>
      </c>
      <c r="K7" s="253" t="s">
        <v>13</v>
      </c>
      <c r="L7" s="250">
        <f t="shared" ref="L7:M7" si="0">IF(C7=0, 0, I7/C7)</f>
        <v>0.83604835955641832</v>
      </c>
      <c r="M7" s="251">
        <f t="shared" si="0"/>
        <v>0.83604835955641832</v>
      </c>
      <c r="N7" s="745"/>
      <c r="O7" s="745"/>
      <c r="P7" s="745"/>
    </row>
    <row r="8" spans="1:16" ht="25.5" customHeight="1">
      <c r="A8" s="78" t="s">
        <v>384</v>
      </c>
      <c r="B8" s="124" t="s">
        <v>13</v>
      </c>
      <c r="C8" s="77">
        <v>2111761.2176738298</v>
      </c>
      <c r="D8" s="77">
        <f t="shared" ref="D8:D21" si="1">SUM(B8:C8)</f>
        <v>2111761.2176738298</v>
      </c>
      <c r="E8" s="124" t="s">
        <v>13</v>
      </c>
      <c r="F8" s="77">
        <v>103345.58000000002</v>
      </c>
      <c r="G8" s="77">
        <f t="shared" ref="G8:G11" si="2">SUM(E8:F8)</f>
        <v>103345.58000000002</v>
      </c>
      <c r="H8" s="124" t="s">
        <v>13</v>
      </c>
      <c r="I8" s="77">
        <v>1226969.99</v>
      </c>
      <c r="J8" s="77">
        <f t="shared" ref="J8:J17" si="3">SUM(H8:I8)</f>
        <v>1226969.99</v>
      </c>
      <c r="K8" s="124" t="s">
        <v>13</v>
      </c>
      <c r="L8" s="250">
        <f t="shared" ref="L8:L10" si="4">IF(C8=0, 0, I8/C8)</f>
        <v>0.58101738952832238</v>
      </c>
      <c r="M8" s="251">
        <f t="shared" ref="M8:M10" si="5">IF(D8=0, 0, J8/D8)</f>
        <v>0.58101738952832238</v>
      </c>
      <c r="N8" s="347"/>
      <c r="O8" s="347"/>
      <c r="P8" s="521"/>
    </row>
    <row r="9" spans="1:16">
      <c r="A9" s="78" t="s">
        <v>385</v>
      </c>
      <c r="B9" s="124" t="s">
        <v>13</v>
      </c>
      <c r="C9" s="77">
        <v>231637.16709428004</v>
      </c>
      <c r="D9" s="77">
        <f t="shared" si="1"/>
        <v>231637.16709428004</v>
      </c>
      <c r="E9" s="124" t="s">
        <v>13</v>
      </c>
      <c r="F9" s="77">
        <v>11517.510000000002</v>
      </c>
      <c r="G9" s="77">
        <f t="shared" si="2"/>
        <v>11517.510000000002</v>
      </c>
      <c r="H9" s="124" t="s">
        <v>13</v>
      </c>
      <c r="I9" s="77">
        <v>108783.84000000003</v>
      </c>
      <c r="J9" s="77">
        <f t="shared" si="3"/>
        <v>108783.84000000003</v>
      </c>
      <c r="K9" s="124" t="s">
        <v>13</v>
      </c>
      <c r="L9" s="250">
        <f t="shared" si="4"/>
        <v>0.46963033335545523</v>
      </c>
      <c r="M9" s="251">
        <f t="shared" si="5"/>
        <v>0.46963033335545523</v>
      </c>
      <c r="N9" s="745"/>
      <c r="O9" s="745"/>
      <c r="P9" s="745"/>
    </row>
    <row r="10" spans="1:16" ht="25.5" customHeight="1">
      <c r="A10" s="78" t="s">
        <v>386</v>
      </c>
      <c r="B10" s="124" t="s">
        <v>13</v>
      </c>
      <c r="C10" s="77">
        <v>1030504.8761980028</v>
      </c>
      <c r="D10" s="77">
        <f t="shared" si="1"/>
        <v>1030504.8761980028</v>
      </c>
      <c r="E10" s="124" t="s">
        <v>13</v>
      </c>
      <c r="F10" s="77">
        <v>57741.499999999993</v>
      </c>
      <c r="G10" s="77">
        <f t="shared" si="2"/>
        <v>57741.499999999993</v>
      </c>
      <c r="H10" s="124" t="s">
        <v>13</v>
      </c>
      <c r="I10" s="77">
        <v>596674.18000000005</v>
      </c>
      <c r="J10" s="77">
        <f t="shared" si="3"/>
        <v>596674.18000000005</v>
      </c>
      <c r="K10" s="124" t="s">
        <v>13</v>
      </c>
      <c r="L10" s="250">
        <f t="shared" si="4"/>
        <v>0.57901150570136084</v>
      </c>
      <c r="M10" s="251">
        <f t="shared" si="5"/>
        <v>0.57901150570136084</v>
      </c>
      <c r="N10" s="745"/>
      <c r="O10" s="745"/>
      <c r="P10" s="745"/>
    </row>
    <row r="11" spans="1:16">
      <c r="A11" s="76" t="s">
        <v>387</v>
      </c>
      <c r="B11" s="124" t="s">
        <v>13</v>
      </c>
      <c r="C11" s="77">
        <v>0</v>
      </c>
      <c r="D11" s="77">
        <f t="shared" si="1"/>
        <v>0</v>
      </c>
      <c r="E11" s="124" t="s">
        <v>13</v>
      </c>
      <c r="F11" s="77">
        <v>0</v>
      </c>
      <c r="G11" s="77">
        <f t="shared" si="2"/>
        <v>0</v>
      </c>
      <c r="H11" s="124" t="s">
        <v>13</v>
      </c>
      <c r="I11" s="77">
        <v>0</v>
      </c>
      <c r="J11" s="77">
        <f t="shared" si="3"/>
        <v>0</v>
      </c>
      <c r="K11" s="124" t="s">
        <v>13</v>
      </c>
      <c r="L11" s="250">
        <v>0</v>
      </c>
      <c r="M11" s="251">
        <v>0</v>
      </c>
      <c r="N11" s="745"/>
      <c r="O11" s="745"/>
      <c r="P11" s="745"/>
    </row>
    <row r="12" spans="1:16">
      <c r="A12" s="143"/>
      <c r="B12" s="25"/>
      <c r="C12" s="25"/>
      <c r="D12" s="25"/>
      <c r="E12" s="25"/>
      <c r="F12" s="25"/>
      <c r="G12" s="144"/>
      <c r="H12" s="144"/>
      <c r="I12" s="144"/>
      <c r="J12" s="144"/>
      <c r="K12" s="25"/>
      <c r="L12" s="25"/>
      <c r="M12" s="25"/>
      <c r="N12" s="745"/>
      <c r="O12" s="745"/>
      <c r="P12" s="745"/>
    </row>
    <row r="13" spans="1:16">
      <c r="A13" s="76" t="s">
        <v>388</v>
      </c>
      <c r="B13" s="124" t="s">
        <v>13</v>
      </c>
      <c r="C13" s="77">
        <v>437502</v>
      </c>
      <c r="D13" s="77">
        <f t="shared" si="1"/>
        <v>437502</v>
      </c>
      <c r="E13" s="124" t="s">
        <v>13</v>
      </c>
      <c r="F13" s="77">
        <v>0</v>
      </c>
      <c r="G13" s="77">
        <f>SUM(E13:F13)</f>
        <v>0</v>
      </c>
      <c r="H13" s="124" t="s">
        <v>13</v>
      </c>
      <c r="I13" s="77">
        <v>252989.91</v>
      </c>
      <c r="J13" s="77">
        <f t="shared" si="3"/>
        <v>252989.91</v>
      </c>
      <c r="K13" s="124" t="s">
        <v>13</v>
      </c>
      <c r="L13" s="250">
        <f t="shared" ref="L13:L17" si="6">IF(C13=0, 0, I13/C13)</f>
        <v>0.57826000795424937</v>
      </c>
      <c r="M13" s="251">
        <f t="shared" ref="M13:M17" si="7">IF(D13=0, 0, J13/D13)</f>
        <v>0.57826000795424937</v>
      </c>
      <c r="N13" s="745"/>
      <c r="O13" s="745"/>
      <c r="P13" s="745"/>
    </row>
    <row r="14" spans="1:16">
      <c r="A14" s="76" t="s">
        <v>389</v>
      </c>
      <c r="B14" s="124" t="s">
        <v>13</v>
      </c>
      <c r="C14" s="77">
        <v>18750</v>
      </c>
      <c r="D14" s="77">
        <f t="shared" si="1"/>
        <v>18750</v>
      </c>
      <c r="E14" s="124" t="s">
        <v>13</v>
      </c>
      <c r="F14" s="77">
        <v>0</v>
      </c>
      <c r="G14" s="77">
        <f t="shared" ref="G14:G17" si="8">SUM(E14:F14)</f>
        <v>0</v>
      </c>
      <c r="H14" s="124" t="s">
        <v>13</v>
      </c>
      <c r="I14" s="77">
        <v>0</v>
      </c>
      <c r="J14" s="77">
        <f t="shared" si="3"/>
        <v>0</v>
      </c>
      <c r="K14" s="124" t="s">
        <v>13</v>
      </c>
      <c r="L14" s="250">
        <f t="shared" si="6"/>
        <v>0</v>
      </c>
      <c r="M14" s="251">
        <f t="shared" si="7"/>
        <v>0</v>
      </c>
      <c r="N14" s="745"/>
      <c r="O14" s="745"/>
      <c r="P14" s="745"/>
    </row>
    <row r="15" spans="1:16">
      <c r="A15" s="424" t="s">
        <v>29</v>
      </c>
      <c r="B15" s="124" t="s">
        <v>13</v>
      </c>
      <c r="C15" s="77">
        <v>685431.88423484145</v>
      </c>
      <c r="D15" s="77">
        <f t="shared" si="1"/>
        <v>685431.88423484145</v>
      </c>
      <c r="E15" s="124" t="s">
        <v>13</v>
      </c>
      <c r="F15" s="77">
        <v>32586.309999999998</v>
      </c>
      <c r="G15" s="77">
        <f t="shared" si="8"/>
        <v>32586.309999999998</v>
      </c>
      <c r="H15" s="124" t="s">
        <v>13</v>
      </c>
      <c r="I15" s="77">
        <v>330757.83999999997</v>
      </c>
      <c r="J15" s="77">
        <f t="shared" si="3"/>
        <v>330757.83999999997</v>
      </c>
      <c r="K15" s="124" t="s">
        <v>13</v>
      </c>
      <c r="L15" s="250">
        <f t="shared" si="6"/>
        <v>0.48255391616226057</v>
      </c>
      <c r="M15" s="251">
        <f t="shared" si="7"/>
        <v>0.48255391616226057</v>
      </c>
      <c r="N15" s="745"/>
      <c r="O15" s="745"/>
      <c r="P15" s="745"/>
    </row>
    <row r="16" spans="1:16">
      <c r="A16" s="78" t="s">
        <v>30</v>
      </c>
      <c r="B16" s="124" t="s">
        <v>13</v>
      </c>
      <c r="C16" s="77">
        <v>1071966.3513956671</v>
      </c>
      <c r="D16" s="77">
        <f t="shared" si="1"/>
        <v>1071966.3513956671</v>
      </c>
      <c r="E16" s="124" t="s">
        <v>13</v>
      </c>
      <c r="F16" s="77">
        <v>68445.320000000007</v>
      </c>
      <c r="G16" s="77">
        <f t="shared" si="8"/>
        <v>68445.320000000007</v>
      </c>
      <c r="H16" s="124" t="s">
        <v>13</v>
      </c>
      <c r="I16" s="77">
        <v>733410.7200000002</v>
      </c>
      <c r="J16" s="77">
        <f t="shared" si="3"/>
        <v>733410.7200000002</v>
      </c>
      <c r="K16" s="124" t="s">
        <v>13</v>
      </c>
      <c r="L16" s="250">
        <f t="shared" si="6"/>
        <v>0.68417326630180331</v>
      </c>
      <c r="M16" s="251">
        <f t="shared" si="7"/>
        <v>0.68417326630180331</v>
      </c>
      <c r="N16" s="745"/>
      <c r="O16" s="745"/>
      <c r="P16" s="745"/>
    </row>
    <row r="17" spans="1:16" ht="14.25">
      <c r="A17" s="424" t="s">
        <v>390</v>
      </c>
      <c r="B17" s="124" t="s">
        <v>13</v>
      </c>
      <c r="C17" s="77">
        <v>75000</v>
      </c>
      <c r="D17" s="77">
        <f t="shared" si="1"/>
        <v>75000</v>
      </c>
      <c r="E17" s="124" t="s">
        <v>13</v>
      </c>
      <c r="F17" s="77">
        <v>5131.16</v>
      </c>
      <c r="G17" s="77">
        <f t="shared" si="8"/>
        <v>5131.16</v>
      </c>
      <c r="H17" s="124" t="s">
        <v>13</v>
      </c>
      <c r="I17" s="77">
        <v>69253.819999999992</v>
      </c>
      <c r="J17" s="77">
        <f t="shared" si="3"/>
        <v>69253.819999999992</v>
      </c>
      <c r="K17" s="124" t="s">
        <v>13</v>
      </c>
      <c r="L17" s="250">
        <f t="shared" si="6"/>
        <v>0.92338426666666662</v>
      </c>
      <c r="M17" s="251">
        <f t="shared" si="7"/>
        <v>0.92338426666666662</v>
      </c>
      <c r="N17" s="745"/>
      <c r="O17" s="745"/>
      <c r="P17" s="745"/>
    </row>
    <row r="18" spans="1:16">
      <c r="A18" s="143"/>
      <c r="B18" s="25"/>
      <c r="C18" s="25"/>
      <c r="D18" s="25"/>
      <c r="E18" s="25"/>
      <c r="F18" s="25"/>
      <c r="G18" s="25"/>
      <c r="H18" s="25"/>
      <c r="I18" s="25"/>
      <c r="J18" s="25"/>
      <c r="K18" s="25"/>
      <c r="L18" s="25"/>
      <c r="M18" s="25"/>
      <c r="N18" s="745"/>
      <c r="O18" s="745"/>
      <c r="P18" s="745"/>
    </row>
    <row r="19" spans="1:16" ht="25.5">
      <c r="A19" s="92" t="s">
        <v>391</v>
      </c>
      <c r="B19" s="337" t="s">
        <v>13</v>
      </c>
      <c r="C19" s="93">
        <f>SUM(C7:C11,C13:C17)</f>
        <v>9859662.5512232706</v>
      </c>
      <c r="D19" s="93">
        <f t="shared" si="1"/>
        <v>9859662.5512232706</v>
      </c>
      <c r="E19" s="337" t="s">
        <v>13</v>
      </c>
      <c r="F19" s="93">
        <f>SUM(F7:F11,F13:F17)</f>
        <v>770663.04000000015</v>
      </c>
      <c r="G19" s="93">
        <f t="shared" ref="G19:G21" si="9">SUM(E19:F19)</f>
        <v>770663.04000000015</v>
      </c>
      <c r="H19" s="337" t="s">
        <v>13</v>
      </c>
      <c r="I19" s="93">
        <f>SUM(I7:I11,I13:I17)</f>
        <v>6827826.4399999995</v>
      </c>
      <c r="J19" s="93">
        <f t="shared" ref="J19" si="10">SUM(H19:I19)</f>
        <v>6827826.4399999995</v>
      </c>
      <c r="K19" s="337" t="s">
        <v>13</v>
      </c>
      <c r="L19" s="252">
        <f t="shared" ref="L19" si="11">IF(C19=0, 0, I19/C19)</f>
        <v>0.69250102673675007</v>
      </c>
      <c r="M19" s="252">
        <f t="shared" ref="M19" si="12">IF(D19=0, 0, J19/D19)</f>
        <v>0.69250102673675007</v>
      </c>
      <c r="N19" s="745"/>
      <c r="O19" s="745"/>
      <c r="P19" s="745"/>
    </row>
    <row r="20" spans="1:16">
      <c r="A20" s="143"/>
      <c r="B20" s="25"/>
      <c r="C20" s="25"/>
      <c r="D20" s="25"/>
      <c r="E20" s="25"/>
      <c r="F20" s="25"/>
      <c r="G20" s="25"/>
      <c r="H20" s="25"/>
      <c r="I20" s="25"/>
      <c r="J20" s="25"/>
      <c r="K20" s="25"/>
      <c r="L20" s="25"/>
      <c r="M20" s="25"/>
      <c r="N20" s="745"/>
      <c r="O20" s="745"/>
      <c r="P20" s="745"/>
    </row>
    <row r="21" spans="1:16" ht="14.25">
      <c r="A21" s="76" t="s">
        <v>392</v>
      </c>
      <c r="B21" s="124" t="s">
        <v>13</v>
      </c>
      <c r="C21" s="333">
        <v>138389984</v>
      </c>
      <c r="D21" s="333">
        <f t="shared" si="1"/>
        <v>138389984</v>
      </c>
      <c r="E21" s="124" t="s">
        <v>13</v>
      </c>
      <c r="F21" s="333">
        <v>17430521</v>
      </c>
      <c r="G21" s="24">
        <f t="shared" si="9"/>
        <v>17430521</v>
      </c>
      <c r="H21" s="124" t="s">
        <v>13</v>
      </c>
      <c r="I21" s="333">
        <v>160534014</v>
      </c>
      <c r="J21" s="24">
        <f>SUM(H21:I21)</f>
        <v>160534014</v>
      </c>
      <c r="K21" s="124" t="s">
        <v>13</v>
      </c>
      <c r="L21" s="250">
        <f t="shared" ref="L21" si="13">IF(C21=0, 0, I21/C21)</f>
        <v>1.1600117968074914</v>
      </c>
      <c r="M21" s="251">
        <f t="shared" ref="M21" si="14">IF(D21=0, 0, J21/D21)</f>
        <v>1.1600117968074914</v>
      </c>
      <c r="N21" s="529"/>
      <c r="O21" s="745"/>
      <c r="P21" s="745"/>
    </row>
    <row r="22" spans="1:16">
      <c r="A22" s="143"/>
      <c r="B22" s="25"/>
      <c r="C22" s="25"/>
      <c r="D22" s="25"/>
      <c r="E22" s="25"/>
      <c r="F22" s="25"/>
      <c r="G22" s="25"/>
      <c r="H22" s="25"/>
      <c r="I22" s="25"/>
      <c r="J22" s="25"/>
      <c r="K22" s="25"/>
      <c r="L22" s="25"/>
      <c r="M22" s="25"/>
      <c r="N22" s="745"/>
      <c r="O22" s="745"/>
      <c r="P22" s="745"/>
    </row>
    <row r="23" spans="1:16" s="94" customFormat="1" ht="27.75" customHeight="1">
      <c r="A23" s="92" t="s">
        <v>393</v>
      </c>
      <c r="B23" s="337" t="s">
        <v>13</v>
      </c>
      <c r="C23" s="624">
        <f t="shared" ref="C23:J23" si="15">SUM(C19,C21)</f>
        <v>148249646.55122328</v>
      </c>
      <c r="D23" s="624">
        <f t="shared" si="15"/>
        <v>148249646.55122328</v>
      </c>
      <c r="E23" s="337" t="s">
        <v>13</v>
      </c>
      <c r="F23" s="93">
        <f t="shared" si="15"/>
        <v>18201184.039999999</v>
      </c>
      <c r="G23" s="93">
        <f t="shared" si="15"/>
        <v>18201184.039999999</v>
      </c>
      <c r="H23" s="337" t="s">
        <v>13</v>
      </c>
      <c r="I23" s="93">
        <f t="shared" si="15"/>
        <v>167361840.44</v>
      </c>
      <c r="J23" s="93">
        <f t="shared" si="15"/>
        <v>167361840.44</v>
      </c>
      <c r="K23" s="337" t="s">
        <v>13</v>
      </c>
      <c r="L23" s="252">
        <f>I23/C23</f>
        <v>1.1289189845196228</v>
      </c>
      <c r="M23" s="252">
        <f>J23/D23</f>
        <v>1.1289189845196228</v>
      </c>
    </row>
    <row r="24" spans="1:16" s="27" customFormat="1" ht="11.25">
      <c r="A24" s="145"/>
      <c r="B24" s="146"/>
      <c r="C24" s="146"/>
      <c r="D24" s="146"/>
      <c r="E24" s="147"/>
      <c r="F24" s="146"/>
      <c r="G24" s="146"/>
      <c r="H24" s="146"/>
      <c r="I24" s="146"/>
      <c r="J24" s="146"/>
      <c r="K24" s="146"/>
      <c r="L24" s="146"/>
      <c r="M24" s="146"/>
    </row>
    <row r="25" spans="1:16" s="27" customFormat="1">
      <c r="A25" s="33" t="s">
        <v>394</v>
      </c>
      <c r="B25" s="148"/>
      <c r="C25" s="148"/>
      <c r="D25" s="148"/>
      <c r="E25" s="148"/>
      <c r="F25" s="148"/>
      <c r="G25" s="148"/>
      <c r="H25" s="148"/>
      <c r="I25" s="148"/>
      <c r="J25" s="148"/>
      <c r="K25" s="148"/>
      <c r="L25" s="148"/>
      <c r="M25" s="148"/>
    </row>
    <row r="26" spans="1:16" s="27" customFormat="1" ht="25.5">
      <c r="A26" s="35" t="s">
        <v>395</v>
      </c>
      <c r="B26" s="149" t="s">
        <v>396</v>
      </c>
      <c r="C26" s="149"/>
      <c r="D26" s="149"/>
      <c r="E26" s="150"/>
      <c r="F26" s="150"/>
      <c r="G26" s="144"/>
      <c r="H26" s="150"/>
      <c r="I26" s="150"/>
      <c r="J26" s="144"/>
      <c r="K26" s="151"/>
      <c r="L26" s="149"/>
      <c r="M26" s="151"/>
      <c r="O26" s="28"/>
      <c r="P26" s="28"/>
    </row>
    <row r="27" spans="1:16" s="27" customFormat="1" ht="23.25" customHeight="1">
      <c r="A27" s="52" t="s">
        <v>397</v>
      </c>
      <c r="B27" s="149"/>
      <c r="C27" s="149"/>
      <c r="D27" s="149"/>
      <c r="E27" s="124" t="s">
        <v>13</v>
      </c>
      <c r="F27" s="77">
        <v>2032885.75422</v>
      </c>
      <c r="G27" s="77">
        <f t="shared" ref="G27" si="16">SUM(E27:F27)</f>
        <v>2032885.75422</v>
      </c>
      <c r="H27" s="124" t="s">
        <v>13</v>
      </c>
      <c r="I27" s="77">
        <v>24679854.71869</v>
      </c>
      <c r="J27" s="77">
        <f t="shared" ref="J27" si="17">SUM(H27:I27)</f>
        <v>24679854.71869</v>
      </c>
      <c r="K27" s="151"/>
      <c r="L27" s="149"/>
      <c r="M27" s="151"/>
      <c r="O27" s="28"/>
      <c r="P27" s="28"/>
    </row>
    <row r="28" spans="1:16" s="27" customFormat="1" ht="25.5">
      <c r="A28" s="52" t="s">
        <v>398</v>
      </c>
      <c r="B28" s="149"/>
      <c r="C28" s="149"/>
      <c r="D28" s="149"/>
      <c r="E28" s="150"/>
      <c r="F28" s="150"/>
      <c r="G28" s="144"/>
      <c r="H28" s="150"/>
      <c r="I28" s="150"/>
      <c r="J28" s="144"/>
      <c r="K28" s="151"/>
      <c r="L28" s="152"/>
      <c r="M28" s="151"/>
      <c r="O28" s="28"/>
      <c r="P28" s="28"/>
    </row>
    <row r="29" spans="1:16" s="27" customFormat="1" ht="15.75" customHeight="1">
      <c r="A29" s="34" t="s">
        <v>399</v>
      </c>
      <c r="B29" s="149"/>
      <c r="C29" s="149"/>
      <c r="D29" s="149"/>
      <c r="E29" s="150"/>
      <c r="F29" s="150"/>
      <c r="G29" s="144"/>
      <c r="H29" s="150"/>
      <c r="I29" s="150"/>
      <c r="J29" s="144"/>
      <c r="K29" s="151"/>
      <c r="L29" s="149"/>
      <c r="M29" s="151"/>
      <c r="P29" s="28"/>
    </row>
    <row r="30" spans="1:16" s="27" customFormat="1" ht="25.5">
      <c r="A30" s="34" t="s">
        <v>400</v>
      </c>
      <c r="B30" s="149"/>
      <c r="C30" s="149"/>
      <c r="D30" s="149"/>
      <c r="E30" s="124" t="s">
        <v>13</v>
      </c>
      <c r="F30" s="77">
        <f t="shared" ref="F30:G30" si="18">SUM(F26:F29)</f>
        <v>2032885.75422</v>
      </c>
      <c r="G30" s="77">
        <f t="shared" si="18"/>
        <v>2032885.75422</v>
      </c>
      <c r="H30" s="124" t="s">
        <v>13</v>
      </c>
      <c r="I30" s="77">
        <f t="shared" ref="I30:J30" si="19">SUM(I26:I29)</f>
        <v>24679854.71869</v>
      </c>
      <c r="J30" s="77">
        <f t="shared" si="19"/>
        <v>24679854.71869</v>
      </c>
      <c r="K30" s="151"/>
      <c r="L30" s="149"/>
      <c r="M30" s="151"/>
      <c r="O30" s="28"/>
      <c r="P30" s="28"/>
    </row>
    <row r="31" spans="1:16" s="27" customFormat="1">
      <c r="A31" s="880"/>
      <c r="B31" s="880"/>
      <c r="C31" s="880"/>
      <c r="D31" s="880"/>
      <c r="E31" s="880"/>
      <c r="F31" s="880"/>
      <c r="G31" s="880"/>
      <c r="H31" s="880"/>
      <c r="I31" s="880"/>
      <c r="J31" s="880"/>
      <c r="K31" s="880"/>
      <c r="L31" s="880"/>
      <c r="M31" s="880"/>
    </row>
    <row r="32" spans="1:16" s="27" customFormat="1" ht="12.75" customHeight="1">
      <c r="A32" s="80" t="s">
        <v>34</v>
      </c>
      <c r="B32" s="149"/>
      <c r="C32" s="149"/>
      <c r="D32" s="149"/>
      <c r="E32" s="124" t="s">
        <v>13</v>
      </c>
      <c r="F32" s="77">
        <v>153153.97</v>
      </c>
      <c r="G32" s="77">
        <f>SUM(E32:F32)</f>
        <v>153153.97</v>
      </c>
      <c r="H32" s="124" t="s">
        <v>13</v>
      </c>
      <c r="I32" s="79">
        <v>1647638.27</v>
      </c>
      <c r="J32" s="414">
        <f>SUM(H32:I32)</f>
        <v>1647638.27</v>
      </c>
      <c r="K32" s="151"/>
      <c r="L32" s="151"/>
      <c r="M32" s="151"/>
      <c r="N32" s="29"/>
      <c r="P32" s="28"/>
    </row>
    <row r="34" spans="1:13" ht="14.25">
      <c r="A34" s="800" t="s">
        <v>401</v>
      </c>
      <c r="B34" s="800"/>
      <c r="C34" s="800"/>
      <c r="D34" s="800"/>
      <c r="E34" s="800"/>
      <c r="F34" s="800"/>
      <c r="G34" s="800"/>
      <c r="H34" s="800"/>
      <c r="I34" s="800"/>
      <c r="J34" s="800"/>
      <c r="K34" s="800"/>
      <c r="L34" s="800"/>
      <c r="M34" s="800"/>
    </row>
    <row r="35" spans="1:13">
      <c r="A35" s="773" t="s">
        <v>402</v>
      </c>
      <c r="B35" s="773"/>
      <c r="C35" s="773"/>
      <c r="D35" s="773"/>
      <c r="E35" s="773"/>
      <c r="F35" s="773"/>
      <c r="G35" s="773"/>
      <c r="H35" s="773"/>
      <c r="I35" s="773"/>
      <c r="J35" s="773"/>
      <c r="K35" s="773"/>
      <c r="L35" s="773"/>
      <c r="M35" s="773"/>
    </row>
    <row r="36" spans="1:13">
      <c r="A36" s="746"/>
      <c r="B36" s="745"/>
      <c r="C36" s="745"/>
      <c r="D36" s="745"/>
      <c r="E36" s="745"/>
      <c r="F36" s="745"/>
      <c r="G36" s="745"/>
      <c r="H36" s="745"/>
      <c r="I36" s="347"/>
      <c r="J36" s="56"/>
      <c r="K36" s="745"/>
      <c r="L36" s="745"/>
      <c r="M36" s="745"/>
    </row>
    <row r="37" spans="1:13">
      <c r="A37" s="675"/>
      <c r="B37" s="745"/>
      <c r="C37" s="745"/>
      <c r="D37" s="745"/>
      <c r="E37" s="745"/>
      <c r="F37" s="745"/>
      <c r="G37" s="745"/>
      <c r="H37" s="745"/>
      <c r="I37" s="745"/>
      <c r="J37" s="745"/>
      <c r="K37" s="745"/>
      <c r="L37" s="745"/>
      <c r="M37" s="745"/>
    </row>
    <row r="38" spans="1:13">
      <c r="A38" s="675"/>
      <c r="B38" s="745"/>
      <c r="C38" s="745"/>
      <c r="D38" s="745"/>
      <c r="E38" s="745"/>
      <c r="F38" s="745"/>
      <c r="G38" s="745"/>
      <c r="H38" s="745"/>
      <c r="I38" s="745"/>
      <c r="J38" s="745"/>
      <c r="K38" s="745"/>
      <c r="L38" s="745"/>
      <c r="M38" s="745"/>
    </row>
    <row r="39" spans="1:13">
      <c r="A39" s="675"/>
      <c r="B39" s="745"/>
      <c r="C39" s="745"/>
      <c r="D39" s="745"/>
      <c r="E39" s="745"/>
      <c r="F39" s="745"/>
      <c r="G39" s="745"/>
      <c r="H39" s="745"/>
      <c r="I39" s="745"/>
      <c r="J39" s="745"/>
      <c r="K39" s="745"/>
      <c r="L39" s="745"/>
      <c r="M39" s="745"/>
    </row>
  </sheetData>
  <mergeCells count="10">
    <mergeCell ref="A34:M34"/>
    <mergeCell ref="A35:M35"/>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1"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28"/>
  <sheetViews>
    <sheetView topLeftCell="E1" zoomScale="90" zoomScaleNormal="90" workbookViewId="0">
      <selection activeCell="Z1" sqref="Z1:Z2"/>
    </sheetView>
  </sheetViews>
  <sheetFormatPr defaultColWidth="9.42578125" defaultRowHeight="12.75"/>
  <cols>
    <col min="1" max="2" width="11.42578125" style="10" customWidth="1"/>
    <col min="3" max="3" width="11.5703125" style="10" customWidth="1"/>
    <col min="4" max="4" width="12.5703125" style="10" customWidth="1"/>
    <col min="5" max="5" width="13" style="10" customWidth="1"/>
    <col min="6" max="6" width="8.5703125" style="10" customWidth="1"/>
    <col min="7" max="7" width="9" style="10" customWidth="1"/>
    <col min="8" max="8" width="8.5703125" style="10" customWidth="1"/>
    <col min="9" max="9" width="10" style="10" customWidth="1"/>
    <col min="10" max="11" width="11.5703125" style="10" customWidth="1"/>
    <col min="12" max="13" width="12.5703125" style="10" customWidth="1"/>
    <col min="14" max="14" width="11.5703125" style="10" bestFit="1" customWidth="1"/>
    <col min="15" max="15" width="14.5703125" style="10" customWidth="1"/>
    <col min="16" max="16" width="11.42578125" style="10" customWidth="1"/>
    <col min="17" max="17" width="9.5703125" style="10" customWidth="1"/>
    <col min="18" max="18" width="13.5703125" style="10" customWidth="1"/>
    <col min="19" max="19" width="10.42578125" style="10" customWidth="1"/>
    <col min="20" max="20" width="9.5703125" style="10" customWidth="1"/>
    <col min="21" max="21" width="8.140625" style="10" bestFit="1" customWidth="1"/>
    <col min="22" max="22" width="10.5703125" style="10" customWidth="1"/>
    <col min="23" max="23" width="13.5703125" style="10" customWidth="1"/>
    <col min="24" max="24" width="11" style="10" customWidth="1"/>
    <col min="25" max="25" width="13.5703125" style="10" customWidth="1"/>
    <col min="26" max="26" width="10.42578125" style="10" customWidth="1"/>
    <col min="27" max="16384" width="9.42578125" style="10"/>
  </cols>
  <sheetData>
    <row r="1" spans="1:26" ht="15.75">
      <c r="A1" s="815" t="s">
        <v>403</v>
      </c>
      <c r="B1" s="815"/>
      <c r="C1" s="815"/>
      <c r="D1" s="815"/>
      <c r="E1" s="815"/>
      <c r="F1" s="815"/>
      <c r="G1" s="815"/>
      <c r="H1" s="815"/>
      <c r="I1" s="815"/>
      <c r="J1" s="815"/>
      <c r="K1" s="815"/>
      <c r="L1" s="815"/>
      <c r="M1" s="815"/>
      <c r="N1" s="815"/>
      <c r="O1" s="815"/>
      <c r="P1" s="815"/>
      <c r="Q1" s="815"/>
      <c r="R1" s="815"/>
      <c r="S1" s="815"/>
      <c r="T1" s="815"/>
      <c r="U1" s="815"/>
      <c r="V1" s="815"/>
      <c r="W1" s="815"/>
      <c r="X1" s="815"/>
      <c r="Y1" s="885"/>
      <c r="Z1" s="756"/>
    </row>
    <row r="2" spans="1:26" ht="15.75">
      <c r="A2" s="818" t="s">
        <v>1</v>
      </c>
      <c r="B2" s="818"/>
      <c r="C2" s="818"/>
      <c r="D2" s="818"/>
      <c r="E2" s="818"/>
      <c r="F2" s="818"/>
      <c r="G2" s="818"/>
      <c r="H2" s="818"/>
      <c r="I2" s="818"/>
      <c r="J2" s="818"/>
      <c r="K2" s="818"/>
      <c r="L2" s="818"/>
      <c r="M2" s="818"/>
      <c r="N2" s="818"/>
      <c r="O2" s="818"/>
      <c r="P2" s="818"/>
      <c r="Q2" s="818"/>
      <c r="R2" s="818"/>
      <c r="S2" s="818"/>
      <c r="T2" s="818"/>
      <c r="U2" s="818"/>
      <c r="V2" s="818"/>
      <c r="W2" s="818"/>
      <c r="X2" s="818"/>
      <c r="Y2" s="886"/>
      <c r="Z2" s="756"/>
    </row>
    <row r="3" spans="1:26" ht="15.75">
      <c r="A3" s="811" t="s">
        <v>2</v>
      </c>
      <c r="B3" s="811"/>
      <c r="C3" s="811"/>
      <c r="D3" s="811"/>
      <c r="E3" s="811"/>
      <c r="F3" s="811"/>
      <c r="G3" s="811"/>
      <c r="H3" s="811"/>
      <c r="I3" s="811"/>
      <c r="J3" s="811"/>
      <c r="K3" s="811"/>
      <c r="L3" s="811"/>
      <c r="M3" s="811"/>
      <c r="N3" s="811"/>
      <c r="O3" s="811"/>
      <c r="P3" s="811"/>
      <c r="Q3" s="811"/>
      <c r="R3" s="811"/>
      <c r="S3" s="811"/>
      <c r="T3" s="811"/>
      <c r="U3" s="811"/>
      <c r="V3" s="811"/>
      <c r="W3" s="811"/>
      <c r="X3" s="811"/>
      <c r="Y3" s="811"/>
      <c r="Z3" s="746"/>
    </row>
    <row r="4" spans="1:26" ht="16.5" thickBot="1">
      <c r="A4" s="240"/>
      <c r="B4" s="241"/>
      <c r="C4" s="241"/>
      <c r="D4" s="241"/>
      <c r="E4" s="241"/>
      <c r="F4" s="241"/>
      <c r="G4" s="241"/>
      <c r="H4" s="241"/>
      <c r="I4" s="241"/>
      <c r="J4" s="241"/>
      <c r="K4" s="241"/>
      <c r="L4" s="241"/>
      <c r="M4" s="241"/>
      <c r="N4" s="241"/>
      <c r="O4" s="241"/>
      <c r="P4" s="241"/>
      <c r="Q4" s="241"/>
      <c r="R4" s="241"/>
      <c r="S4" s="241"/>
      <c r="T4" s="241"/>
      <c r="U4" s="241"/>
      <c r="V4" s="51"/>
      <c r="W4" s="51"/>
      <c r="X4" s="51"/>
      <c r="Y4" s="51"/>
      <c r="Z4" s="746"/>
    </row>
    <row r="5" spans="1:26" ht="14.25" customHeight="1" thickBot="1">
      <c r="A5" s="889">
        <v>2021</v>
      </c>
      <c r="B5" s="916" t="s">
        <v>404</v>
      </c>
      <c r="C5" s="917"/>
      <c r="D5" s="917"/>
      <c r="E5" s="917"/>
      <c r="F5" s="914"/>
      <c r="G5" s="914"/>
      <c r="H5" s="914"/>
      <c r="I5" s="914"/>
      <c r="J5" s="914"/>
      <c r="K5" s="915"/>
      <c r="L5" s="902" t="s">
        <v>405</v>
      </c>
      <c r="M5" s="903"/>
      <c r="N5" s="903"/>
      <c r="O5" s="904"/>
      <c r="P5" s="913" t="s">
        <v>406</v>
      </c>
      <c r="Q5" s="914"/>
      <c r="R5" s="914"/>
      <c r="S5" s="914"/>
      <c r="T5" s="915"/>
      <c r="U5" s="892" t="s">
        <v>407</v>
      </c>
      <c r="V5" s="893"/>
      <c r="W5" s="898" t="s">
        <v>408</v>
      </c>
      <c r="X5" s="911" t="s">
        <v>409</v>
      </c>
      <c r="Y5" s="887" t="s">
        <v>410</v>
      </c>
      <c r="Z5" s="746"/>
    </row>
    <row r="6" spans="1:26" ht="12.75" customHeight="1">
      <c r="A6" s="890"/>
      <c r="B6" s="906" t="s">
        <v>411</v>
      </c>
      <c r="C6" s="907"/>
      <c r="D6" s="907"/>
      <c r="E6" s="908"/>
      <c r="F6" s="919" t="s">
        <v>412</v>
      </c>
      <c r="G6" s="920"/>
      <c r="H6" s="920"/>
      <c r="I6" s="920"/>
      <c r="J6" s="921"/>
      <c r="K6" s="909" t="s">
        <v>413</v>
      </c>
      <c r="L6" s="894" t="s">
        <v>414</v>
      </c>
      <c r="M6" s="900" t="s">
        <v>415</v>
      </c>
      <c r="N6" s="900" t="s">
        <v>416</v>
      </c>
      <c r="O6" s="887" t="s">
        <v>417</v>
      </c>
      <c r="P6" s="894" t="s">
        <v>418</v>
      </c>
      <c r="Q6" s="900" t="s">
        <v>419</v>
      </c>
      <c r="R6" s="900" t="s">
        <v>420</v>
      </c>
      <c r="S6" s="911" t="s">
        <v>421</v>
      </c>
      <c r="T6" s="909" t="s">
        <v>422</v>
      </c>
      <c r="U6" s="894" t="s">
        <v>423</v>
      </c>
      <c r="V6" s="896" t="s">
        <v>424</v>
      </c>
      <c r="W6" s="899"/>
      <c r="X6" s="912"/>
      <c r="Y6" s="888"/>
      <c r="Z6" s="746"/>
    </row>
    <row r="7" spans="1:26" ht="47.25" customHeight="1" thickBot="1">
      <c r="A7" s="891"/>
      <c r="B7" s="738" t="s">
        <v>425</v>
      </c>
      <c r="C7" s="739" t="s">
        <v>426</v>
      </c>
      <c r="D7" s="739" t="s">
        <v>427</v>
      </c>
      <c r="E7" s="740" t="s">
        <v>428</v>
      </c>
      <c r="F7" s="738" t="s">
        <v>429</v>
      </c>
      <c r="G7" s="739" t="s">
        <v>430</v>
      </c>
      <c r="H7" s="739" t="s">
        <v>431</v>
      </c>
      <c r="I7" s="741" t="s">
        <v>432</v>
      </c>
      <c r="J7" s="313" t="s">
        <v>433</v>
      </c>
      <c r="K7" s="910"/>
      <c r="L7" s="895"/>
      <c r="M7" s="901"/>
      <c r="N7" s="901"/>
      <c r="O7" s="905"/>
      <c r="P7" s="895"/>
      <c r="Q7" s="901"/>
      <c r="R7" s="901"/>
      <c r="S7" s="918"/>
      <c r="T7" s="910"/>
      <c r="U7" s="895"/>
      <c r="V7" s="897"/>
      <c r="W7" s="899"/>
      <c r="X7" s="912"/>
      <c r="Y7" s="888"/>
      <c r="Z7" s="746"/>
    </row>
    <row r="8" spans="1:26">
      <c r="A8" s="680" t="s">
        <v>434</v>
      </c>
      <c r="B8" s="681">
        <v>2039</v>
      </c>
      <c r="C8" s="62">
        <v>1482</v>
      </c>
      <c r="D8" s="62">
        <v>92</v>
      </c>
      <c r="E8" s="63">
        <f>SUM(B8:D8)</f>
        <v>3613</v>
      </c>
      <c r="F8" s="681">
        <v>6842</v>
      </c>
      <c r="G8" s="62">
        <v>2141</v>
      </c>
      <c r="H8" s="62">
        <v>8022</v>
      </c>
      <c r="I8" s="36">
        <v>0</v>
      </c>
      <c r="J8" s="62">
        <f>SUM(F8:I8)</f>
        <v>17005</v>
      </c>
      <c r="K8" s="64">
        <f>E8+J8</f>
        <v>20618</v>
      </c>
      <c r="L8" s="682">
        <v>238</v>
      </c>
      <c r="M8" s="683">
        <v>7183</v>
      </c>
      <c r="N8" s="684">
        <v>0</v>
      </c>
      <c r="O8" s="535">
        <f>SUM(L8:N8)</f>
        <v>7421</v>
      </c>
      <c r="P8" s="282">
        <v>0</v>
      </c>
      <c r="Q8" s="284">
        <v>1</v>
      </c>
      <c r="R8" s="284">
        <v>10</v>
      </c>
      <c r="S8" s="284">
        <v>10436</v>
      </c>
      <c r="T8" s="67">
        <f>SUM(P8:S8)</f>
        <v>10447</v>
      </c>
      <c r="U8" s="66">
        <f>K8+O8</f>
        <v>28039</v>
      </c>
      <c r="V8" s="65">
        <f>K8-T8</f>
        <v>10171</v>
      </c>
      <c r="W8" s="685">
        <v>1777521</v>
      </c>
      <c r="X8" s="686">
        <v>1708891</v>
      </c>
      <c r="Y8" s="671">
        <f>W8/X8</f>
        <v>1.0401605485662924</v>
      </c>
      <c r="Z8" s="746"/>
    </row>
    <row r="9" spans="1:26">
      <c r="A9" s="406" t="s">
        <v>435</v>
      </c>
      <c r="B9" s="68">
        <v>1730</v>
      </c>
      <c r="C9" s="69">
        <v>1796</v>
      </c>
      <c r="D9" s="69">
        <v>88</v>
      </c>
      <c r="E9" s="63">
        <f t="shared" ref="E9:E13" si="0">SUM(B9:D9)</f>
        <v>3614</v>
      </c>
      <c r="F9" s="68">
        <v>7360</v>
      </c>
      <c r="G9" s="69">
        <v>2390</v>
      </c>
      <c r="H9" s="69">
        <v>8092</v>
      </c>
      <c r="I9" s="36">
        <v>0</v>
      </c>
      <c r="J9" s="62">
        <f t="shared" ref="J9:J13" si="1">SUM(F9:I9)</f>
        <v>17842</v>
      </c>
      <c r="K9" s="64">
        <f t="shared" ref="K9:K13" si="2">E9+J9</f>
        <v>21456</v>
      </c>
      <c r="L9" s="339">
        <v>351</v>
      </c>
      <c r="M9" s="58">
        <v>6765</v>
      </c>
      <c r="N9" s="59">
        <v>0</v>
      </c>
      <c r="O9" s="535">
        <f t="shared" ref="O9:O13" si="3">SUM(L9:N9)</f>
        <v>7116</v>
      </c>
      <c r="P9" s="282">
        <v>0</v>
      </c>
      <c r="Q9" s="284">
        <v>4</v>
      </c>
      <c r="R9" s="284">
        <v>24</v>
      </c>
      <c r="S9" s="284">
        <v>11659</v>
      </c>
      <c r="T9" s="67">
        <f t="shared" ref="T9:T13" si="4">SUM(P9:S9)</f>
        <v>11687</v>
      </c>
      <c r="U9" s="66">
        <f t="shared" ref="U9:U13" si="5">K9+O9</f>
        <v>28572</v>
      </c>
      <c r="V9" s="65">
        <f t="shared" ref="V9:V13" si="6">K9-T9</f>
        <v>9769</v>
      </c>
      <c r="W9" s="282">
        <v>1787290</v>
      </c>
      <c r="X9" s="59">
        <v>1708891</v>
      </c>
      <c r="Y9" s="671">
        <f t="shared" ref="Y9:Y13" si="7">W9/X9</f>
        <v>1.0458771214781983</v>
      </c>
      <c r="Z9" s="746"/>
    </row>
    <row r="10" spans="1:26">
      <c r="A10" s="406" t="s">
        <v>436</v>
      </c>
      <c r="B10" s="68">
        <v>2710</v>
      </c>
      <c r="C10" s="69">
        <v>1989</v>
      </c>
      <c r="D10" s="69">
        <v>131</v>
      </c>
      <c r="E10" s="63">
        <f t="shared" si="0"/>
        <v>4830</v>
      </c>
      <c r="F10" s="68">
        <v>6223</v>
      </c>
      <c r="G10" s="69">
        <v>2548</v>
      </c>
      <c r="H10" s="69">
        <v>8778</v>
      </c>
      <c r="I10" s="36">
        <v>2</v>
      </c>
      <c r="J10" s="62">
        <f t="shared" si="1"/>
        <v>17551</v>
      </c>
      <c r="K10" s="64">
        <f t="shared" si="2"/>
        <v>22381</v>
      </c>
      <c r="L10" s="339">
        <v>345</v>
      </c>
      <c r="M10" s="58">
        <v>7875</v>
      </c>
      <c r="N10" s="59">
        <v>0</v>
      </c>
      <c r="O10" s="535">
        <f t="shared" si="3"/>
        <v>8220</v>
      </c>
      <c r="P10" s="282">
        <v>0</v>
      </c>
      <c r="Q10" s="284">
        <v>1</v>
      </c>
      <c r="R10" s="284">
        <v>27</v>
      </c>
      <c r="S10" s="284">
        <v>12972</v>
      </c>
      <c r="T10" s="67">
        <f t="shared" si="4"/>
        <v>13000</v>
      </c>
      <c r="U10" s="66">
        <f t="shared" si="5"/>
        <v>30601</v>
      </c>
      <c r="V10" s="65">
        <f t="shared" si="6"/>
        <v>9381</v>
      </c>
      <c r="W10" s="68">
        <v>1796671</v>
      </c>
      <c r="X10" s="59">
        <v>1708891</v>
      </c>
      <c r="Y10" s="671">
        <f t="shared" si="7"/>
        <v>1.0513666465561584</v>
      </c>
      <c r="Z10" s="746"/>
    </row>
    <row r="11" spans="1:26">
      <c r="A11" s="406" t="s">
        <v>437</v>
      </c>
      <c r="B11" s="68">
        <v>4572</v>
      </c>
      <c r="C11" s="69">
        <v>1704</v>
      </c>
      <c r="D11" s="69">
        <v>121</v>
      </c>
      <c r="E11" s="63">
        <f t="shared" si="0"/>
        <v>6397</v>
      </c>
      <c r="F11" s="68">
        <v>5354</v>
      </c>
      <c r="G11" s="69">
        <v>3020</v>
      </c>
      <c r="H11" s="69">
        <v>8125</v>
      </c>
      <c r="I11" s="36">
        <v>1</v>
      </c>
      <c r="J11" s="62">
        <f t="shared" si="1"/>
        <v>16500</v>
      </c>
      <c r="K11" s="64">
        <f t="shared" si="2"/>
        <v>22897</v>
      </c>
      <c r="L11" s="339">
        <v>209</v>
      </c>
      <c r="M11" s="58">
        <v>39784</v>
      </c>
      <c r="N11" s="59">
        <v>0</v>
      </c>
      <c r="O11" s="535">
        <f t="shared" si="3"/>
        <v>39993</v>
      </c>
      <c r="P11" s="282">
        <v>0</v>
      </c>
      <c r="Q11" s="284">
        <v>3</v>
      </c>
      <c r="R11" s="284">
        <v>27</v>
      </c>
      <c r="S11" s="284">
        <v>11485</v>
      </c>
      <c r="T11" s="67">
        <f t="shared" si="4"/>
        <v>11515</v>
      </c>
      <c r="U11" s="66">
        <f t="shared" si="5"/>
        <v>62890</v>
      </c>
      <c r="V11" s="65">
        <f t="shared" si="6"/>
        <v>11382</v>
      </c>
      <c r="W11" s="282">
        <v>1808053</v>
      </c>
      <c r="X11" s="59">
        <v>1710846</v>
      </c>
      <c r="Y11" s="671">
        <f t="shared" si="7"/>
        <v>1.0568180888285679</v>
      </c>
      <c r="Z11" s="746"/>
    </row>
    <row r="12" spans="1:26">
      <c r="A12" s="406" t="s">
        <v>438</v>
      </c>
      <c r="B12" s="68">
        <v>12005</v>
      </c>
      <c r="C12" s="69">
        <v>1640</v>
      </c>
      <c r="D12" s="69">
        <v>115</v>
      </c>
      <c r="E12" s="63">
        <f t="shared" si="0"/>
        <v>13760</v>
      </c>
      <c r="F12" s="68">
        <v>3952</v>
      </c>
      <c r="G12" s="69">
        <v>2943</v>
      </c>
      <c r="H12" s="69">
        <v>7573</v>
      </c>
      <c r="I12" s="36">
        <v>1</v>
      </c>
      <c r="J12" s="62">
        <f t="shared" si="1"/>
        <v>14469</v>
      </c>
      <c r="K12" s="64">
        <f t="shared" si="2"/>
        <v>28229</v>
      </c>
      <c r="L12" s="339">
        <v>141</v>
      </c>
      <c r="M12" s="58">
        <v>7166</v>
      </c>
      <c r="N12" s="59">
        <v>0</v>
      </c>
      <c r="O12" s="535">
        <f t="shared" si="3"/>
        <v>7307</v>
      </c>
      <c r="P12" s="282">
        <v>0</v>
      </c>
      <c r="Q12" s="284">
        <v>1</v>
      </c>
      <c r="R12" s="284">
        <v>22</v>
      </c>
      <c r="S12" s="284">
        <v>11538</v>
      </c>
      <c r="T12" s="67">
        <f t="shared" si="4"/>
        <v>11561</v>
      </c>
      <c r="U12" s="66">
        <f t="shared" si="5"/>
        <v>35536</v>
      </c>
      <c r="V12" s="65">
        <f t="shared" si="6"/>
        <v>16668</v>
      </c>
      <c r="W12" s="68">
        <v>1824721</v>
      </c>
      <c r="X12" s="69">
        <v>1710846</v>
      </c>
      <c r="Y12" s="671">
        <f t="shared" si="7"/>
        <v>1.0665606372519794</v>
      </c>
      <c r="Z12" s="746"/>
    </row>
    <row r="13" spans="1:26">
      <c r="A13" s="406" t="s">
        <v>439</v>
      </c>
      <c r="B13" s="68">
        <v>2157</v>
      </c>
      <c r="C13" s="69">
        <v>2262</v>
      </c>
      <c r="D13" s="69">
        <v>110</v>
      </c>
      <c r="E13" s="63">
        <f t="shared" si="0"/>
        <v>4529</v>
      </c>
      <c r="F13" s="68">
        <v>3937</v>
      </c>
      <c r="G13" s="69">
        <v>2817</v>
      </c>
      <c r="H13" s="69">
        <v>7669</v>
      </c>
      <c r="I13" s="36">
        <v>1</v>
      </c>
      <c r="J13" s="62">
        <f t="shared" si="1"/>
        <v>14424</v>
      </c>
      <c r="K13" s="64">
        <f t="shared" si="2"/>
        <v>18953</v>
      </c>
      <c r="L13" s="339">
        <v>129</v>
      </c>
      <c r="M13" s="58">
        <v>10852</v>
      </c>
      <c r="N13" s="59">
        <v>0</v>
      </c>
      <c r="O13" s="535">
        <f t="shared" si="3"/>
        <v>10981</v>
      </c>
      <c r="P13" s="282">
        <v>0</v>
      </c>
      <c r="Q13" s="284">
        <v>1</v>
      </c>
      <c r="R13" s="284">
        <v>24</v>
      </c>
      <c r="S13" s="284">
        <v>14437</v>
      </c>
      <c r="T13" s="67">
        <f t="shared" si="4"/>
        <v>14462</v>
      </c>
      <c r="U13" s="66">
        <f t="shared" si="5"/>
        <v>29934</v>
      </c>
      <c r="V13" s="65">
        <f t="shared" si="6"/>
        <v>4491</v>
      </c>
      <c r="W13" s="68">
        <v>1829212</v>
      </c>
      <c r="X13" s="69">
        <v>1710846</v>
      </c>
      <c r="Y13" s="671">
        <f t="shared" si="7"/>
        <v>1.0691856543487841</v>
      </c>
      <c r="Z13" s="746"/>
    </row>
    <row r="14" spans="1:26">
      <c r="A14" s="406" t="s">
        <v>310</v>
      </c>
      <c r="B14" s="68">
        <v>5499</v>
      </c>
      <c r="C14" s="69">
        <v>2210</v>
      </c>
      <c r="D14" s="69">
        <v>78</v>
      </c>
      <c r="E14" s="63">
        <f t="shared" ref="E14:E17" si="8">SUM(B14:D14)</f>
        <v>7787</v>
      </c>
      <c r="F14" s="68">
        <v>4370</v>
      </c>
      <c r="G14" s="69">
        <v>3585</v>
      </c>
      <c r="H14" s="69">
        <v>7539</v>
      </c>
      <c r="I14" s="36">
        <v>3</v>
      </c>
      <c r="J14" s="62">
        <f t="shared" ref="J14" si="9">SUM(F14:I14)</f>
        <v>15497</v>
      </c>
      <c r="K14" s="64">
        <f t="shared" ref="K14" si="10">E14+J14</f>
        <v>23284</v>
      </c>
      <c r="L14" s="339">
        <v>964</v>
      </c>
      <c r="M14" s="58">
        <v>26496</v>
      </c>
      <c r="N14" s="59">
        <v>91147</v>
      </c>
      <c r="O14" s="535">
        <f t="shared" ref="O14:O17" si="11">SUM(L14:N14)</f>
        <v>118607</v>
      </c>
      <c r="P14" s="410">
        <v>0</v>
      </c>
      <c r="Q14" s="59">
        <v>2</v>
      </c>
      <c r="R14" s="59">
        <v>120</v>
      </c>
      <c r="S14" s="65">
        <v>13193</v>
      </c>
      <c r="T14" s="67">
        <f t="shared" ref="T14" si="12">SUM(P14:S14)</f>
        <v>13315</v>
      </c>
      <c r="U14" s="66">
        <f t="shared" ref="U14" si="13">K14+O14</f>
        <v>141891</v>
      </c>
      <c r="V14" s="65">
        <f t="shared" ref="V14" si="14">K14-T14</f>
        <v>9969</v>
      </c>
      <c r="W14" s="68">
        <v>1839181</v>
      </c>
      <c r="X14" s="69">
        <v>1712461.5055414224</v>
      </c>
      <c r="Y14" s="671">
        <f t="shared" ref="Y14:Y18" si="15">+W14/X14</f>
        <v>1.0739984484606053</v>
      </c>
      <c r="Z14" s="746"/>
    </row>
    <row r="15" spans="1:26">
      <c r="A15" s="406" t="s">
        <v>311</v>
      </c>
      <c r="B15" s="68">
        <v>5236</v>
      </c>
      <c r="C15" s="69">
        <v>2013</v>
      </c>
      <c r="D15" s="69">
        <v>90</v>
      </c>
      <c r="E15" s="63">
        <f t="shared" si="8"/>
        <v>7339</v>
      </c>
      <c r="F15" s="68">
        <v>4068</v>
      </c>
      <c r="G15" s="69">
        <v>3288</v>
      </c>
      <c r="H15" s="69">
        <v>8020</v>
      </c>
      <c r="I15" s="36">
        <v>1</v>
      </c>
      <c r="J15" s="62">
        <f t="shared" ref="J15:J16" si="16">SUM(F15:I15)</f>
        <v>15377</v>
      </c>
      <c r="K15" s="64">
        <f t="shared" ref="K15:K16" si="17">E15+J15</f>
        <v>22716</v>
      </c>
      <c r="L15" s="339">
        <v>6422</v>
      </c>
      <c r="M15" s="58">
        <v>52603</v>
      </c>
      <c r="N15" s="59">
        <v>63543</v>
      </c>
      <c r="O15" s="535">
        <f t="shared" si="11"/>
        <v>122568</v>
      </c>
      <c r="P15" s="410">
        <v>0</v>
      </c>
      <c r="Q15" s="59">
        <v>51</v>
      </c>
      <c r="R15" s="59">
        <v>432</v>
      </c>
      <c r="S15" s="65">
        <v>13998</v>
      </c>
      <c r="T15" s="67">
        <f t="shared" ref="T15:T16" si="18">SUM(P15:S15)</f>
        <v>14481</v>
      </c>
      <c r="U15" s="66">
        <f t="shared" ref="U15:U16" si="19">K15+O15</f>
        <v>145284</v>
      </c>
      <c r="V15" s="65">
        <f t="shared" ref="V15:V16" si="20">K15-T15</f>
        <v>8235</v>
      </c>
      <c r="W15" s="68">
        <v>1847416</v>
      </c>
      <c r="X15" s="69">
        <v>1712462</v>
      </c>
      <c r="Y15" s="671">
        <f t="shared" si="15"/>
        <v>1.0788070041846185</v>
      </c>
      <c r="Z15" s="746"/>
    </row>
    <row r="16" spans="1:26">
      <c r="A16" s="406" t="s">
        <v>312</v>
      </c>
      <c r="B16" s="68">
        <v>6121</v>
      </c>
      <c r="C16" s="69">
        <v>1738</v>
      </c>
      <c r="D16" s="69">
        <v>75</v>
      </c>
      <c r="E16" s="63">
        <f t="shared" si="8"/>
        <v>7934</v>
      </c>
      <c r="F16" s="54">
        <v>3866</v>
      </c>
      <c r="G16" s="54">
        <v>3462</v>
      </c>
      <c r="H16" s="69">
        <v>8050</v>
      </c>
      <c r="I16" s="284">
        <v>2</v>
      </c>
      <c r="J16" s="62">
        <f t="shared" si="16"/>
        <v>15380</v>
      </c>
      <c r="K16" s="64">
        <f t="shared" si="17"/>
        <v>23314</v>
      </c>
      <c r="L16" s="339">
        <v>8882</v>
      </c>
      <c r="M16" s="58">
        <v>36548</v>
      </c>
      <c r="N16" s="59">
        <v>39945</v>
      </c>
      <c r="O16" s="535">
        <f t="shared" si="11"/>
        <v>85375</v>
      </c>
      <c r="P16" s="410">
        <v>0</v>
      </c>
      <c r="Q16" s="59">
        <v>116</v>
      </c>
      <c r="R16" s="59">
        <v>748</v>
      </c>
      <c r="S16" s="65">
        <v>13350</v>
      </c>
      <c r="T16" s="67">
        <f t="shared" si="18"/>
        <v>14214</v>
      </c>
      <c r="U16" s="66">
        <f t="shared" si="19"/>
        <v>108689</v>
      </c>
      <c r="V16" s="65">
        <f t="shared" si="20"/>
        <v>9100</v>
      </c>
      <c r="W16" s="68">
        <v>1856516</v>
      </c>
      <c r="X16" s="69">
        <v>1712461.5055414224</v>
      </c>
      <c r="Y16" s="671">
        <f t="shared" si="15"/>
        <v>1.0841213037445956</v>
      </c>
      <c r="Z16" s="746"/>
    </row>
    <row r="17" spans="1:25">
      <c r="A17" s="415" t="s">
        <v>313</v>
      </c>
      <c r="B17" s="282">
        <v>5601</v>
      </c>
      <c r="C17" s="284">
        <v>1721</v>
      </c>
      <c r="D17" s="284">
        <v>53</v>
      </c>
      <c r="E17" s="63">
        <f t="shared" si="8"/>
        <v>7375</v>
      </c>
      <c r="F17" s="421">
        <v>4389</v>
      </c>
      <c r="G17" s="54">
        <v>3020</v>
      </c>
      <c r="H17" s="69">
        <v>8244</v>
      </c>
      <c r="I17" s="284">
        <v>4</v>
      </c>
      <c r="J17" s="62">
        <f t="shared" ref="J17" si="21">SUM(F17:I17)</f>
        <v>15657</v>
      </c>
      <c r="K17" s="64">
        <f t="shared" ref="K17" si="22">E17+J17</f>
        <v>23032</v>
      </c>
      <c r="L17" s="409">
        <v>10892</v>
      </c>
      <c r="M17" s="338">
        <v>51040</v>
      </c>
      <c r="N17" s="338">
        <v>48290</v>
      </c>
      <c r="O17" s="535">
        <f t="shared" si="11"/>
        <v>110222</v>
      </c>
      <c r="P17" s="409">
        <v>21291</v>
      </c>
      <c r="Q17" s="338">
        <v>89</v>
      </c>
      <c r="R17" s="338">
        <v>865</v>
      </c>
      <c r="S17" s="338">
        <v>11757</v>
      </c>
      <c r="T17" s="67">
        <f t="shared" ref="T17" si="23">SUM(P17:S17)</f>
        <v>34002</v>
      </c>
      <c r="U17" s="66">
        <f t="shared" ref="U17:U18" si="24">K17+O17</f>
        <v>133254</v>
      </c>
      <c r="V17" s="65">
        <f t="shared" ref="V17:V18" si="25">K17-T17</f>
        <v>-10970</v>
      </c>
      <c r="W17" s="282">
        <v>1845546</v>
      </c>
      <c r="X17" s="59">
        <v>1715832.3065554691</v>
      </c>
      <c r="Y17" s="671">
        <f t="shared" si="15"/>
        <v>1.0755981181546412</v>
      </c>
    </row>
    <row r="18" spans="1:25">
      <c r="A18" s="420" t="s">
        <v>314</v>
      </c>
      <c r="B18" s="419">
        <v>6582</v>
      </c>
      <c r="C18" s="284">
        <v>1576</v>
      </c>
      <c r="D18" s="284">
        <v>86</v>
      </c>
      <c r="E18" s="63">
        <v>8244</v>
      </c>
      <c r="F18" s="68">
        <v>4058</v>
      </c>
      <c r="G18" s="69">
        <v>2737</v>
      </c>
      <c r="H18" s="69">
        <v>7778</v>
      </c>
      <c r="I18" s="284">
        <v>8</v>
      </c>
      <c r="J18" s="62">
        <v>14581</v>
      </c>
      <c r="K18" s="64">
        <v>22825</v>
      </c>
      <c r="L18" s="339">
        <v>7915</v>
      </c>
      <c r="M18" s="58">
        <v>26866</v>
      </c>
      <c r="N18" s="59">
        <v>36651</v>
      </c>
      <c r="O18" s="535">
        <v>71432</v>
      </c>
      <c r="P18" s="410">
        <v>28123</v>
      </c>
      <c r="Q18" s="59">
        <v>46</v>
      </c>
      <c r="R18" s="59">
        <v>771</v>
      </c>
      <c r="S18" s="65">
        <v>12192</v>
      </c>
      <c r="T18" s="67">
        <v>41132</v>
      </c>
      <c r="U18" s="66">
        <f t="shared" si="24"/>
        <v>94257</v>
      </c>
      <c r="V18" s="65">
        <f t="shared" si="25"/>
        <v>-18307</v>
      </c>
      <c r="W18" s="68">
        <v>1827239</v>
      </c>
      <c r="X18" s="69">
        <v>1715832.3065554691</v>
      </c>
      <c r="Y18" s="671">
        <f t="shared" si="15"/>
        <v>1.0649286605799955</v>
      </c>
    </row>
    <row r="19" spans="1:25" ht="13.5" thickBot="1">
      <c r="A19" s="407" t="s">
        <v>315</v>
      </c>
      <c r="B19" s="37"/>
      <c r="C19" s="38"/>
      <c r="D19" s="38"/>
      <c r="E19" s="63"/>
      <c r="F19" s="37"/>
      <c r="G19" s="38"/>
      <c r="H19" s="38"/>
      <c r="I19" s="36"/>
      <c r="J19" s="62"/>
      <c r="K19" s="64"/>
      <c r="L19" s="340"/>
      <c r="M19" s="39"/>
      <c r="N19" s="40"/>
      <c r="O19" s="535"/>
      <c r="P19" s="411"/>
      <c r="Q19" s="40"/>
      <c r="R19" s="40"/>
      <c r="S19" s="41"/>
      <c r="T19" s="67"/>
      <c r="U19" s="66"/>
      <c r="V19" s="65"/>
      <c r="W19" s="405"/>
      <c r="X19" s="537"/>
      <c r="Y19" s="672"/>
    </row>
    <row r="20" spans="1:25" ht="13.5" thickBot="1">
      <c r="A20" s="408" t="s">
        <v>316</v>
      </c>
      <c r="B20" s="43">
        <f>SUM(B8:B19)</f>
        <v>54252</v>
      </c>
      <c r="C20" s="43">
        <f t="shared" ref="C20:E20" si="26">SUM(C8:C19)</f>
        <v>20131</v>
      </c>
      <c r="D20" s="43">
        <f t="shared" si="26"/>
        <v>1039</v>
      </c>
      <c r="E20" s="43">
        <f t="shared" si="26"/>
        <v>75422</v>
      </c>
      <c r="F20" s="43">
        <f>SUM(F8:F19)</f>
        <v>54419</v>
      </c>
      <c r="G20" s="43">
        <f t="shared" ref="G20:K20" si="27">SUM(G8:G19)</f>
        <v>31951</v>
      </c>
      <c r="H20" s="43">
        <f t="shared" si="27"/>
        <v>87890</v>
      </c>
      <c r="I20" s="43">
        <f t="shared" si="27"/>
        <v>23</v>
      </c>
      <c r="J20" s="43">
        <f t="shared" si="27"/>
        <v>174283</v>
      </c>
      <c r="K20" s="43">
        <f t="shared" si="27"/>
        <v>249705</v>
      </c>
      <c r="L20" s="43">
        <f>SUM(L8:L19)</f>
        <v>36488</v>
      </c>
      <c r="M20" s="43">
        <f t="shared" ref="M20:O20" si="28">SUM(M8:M19)</f>
        <v>273178</v>
      </c>
      <c r="N20" s="43">
        <f t="shared" si="28"/>
        <v>279576</v>
      </c>
      <c r="O20" s="43">
        <f t="shared" si="28"/>
        <v>589242</v>
      </c>
      <c r="P20" s="43">
        <f>SUM(P8:P19)</f>
        <v>49414</v>
      </c>
      <c r="Q20" s="43">
        <f t="shared" ref="Q20:T20" si="29">SUM(Q8:Q19)</f>
        <v>315</v>
      </c>
      <c r="R20" s="43">
        <f t="shared" si="29"/>
        <v>3070</v>
      </c>
      <c r="S20" s="43">
        <f t="shared" si="29"/>
        <v>137017</v>
      </c>
      <c r="T20" s="43">
        <f t="shared" si="29"/>
        <v>189816</v>
      </c>
      <c r="U20" s="43">
        <f>SUM(U8:U19)</f>
        <v>838947</v>
      </c>
      <c r="V20" s="43">
        <f>SUM(V8:V19)</f>
        <v>59889</v>
      </c>
      <c r="W20" s="654">
        <f>W18</f>
        <v>1827239</v>
      </c>
      <c r="X20" s="536">
        <f>X18</f>
        <v>1715832.3065554691</v>
      </c>
      <c r="Y20" s="670">
        <f t="shared" ref="Y20" si="30">W20/X20</f>
        <v>1.0649286605799955</v>
      </c>
    </row>
    <row r="21" spans="1:25" ht="15">
      <c r="A21" s="31"/>
      <c r="B21" s="32"/>
      <c r="C21" s="32"/>
      <c r="D21" s="32"/>
      <c r="E21" s="32"/>
      <c r="F21" s="32"/>
      <c r="G21" s="32"/>
      <c r="H21" s="32"/>
      <c r="I21" s="32"/>
      <c r="J21" s="32"/>
      <c r="K21" s="32"/>
      <c r="L21" s="32"/>
      <c r="M21" s="32"/>
      <c r="N21" s="32"/>
      <c r="O21" s="32"/>
      <c r="P21" s="30"/>
      <c r="Q21" s="30"/>
      <c r="R21" s="30"/>
      <c r="S21" s="30"/>
      <c r="T21" s="30"/>
      <c r="U21" s="30"/>
      <c r="V21" s="745"/>
      <c r="W21" s="30"/>
      <c r="X21" s="745"/>
      <c r="Y21" s="745"/>
    </row>
    <row r="22" spans="1:25" ht="14.25">
      <c r="A22" s="982" t="s">
        <v>440</v>
      </c>
      <c r="B22" s="982"/>
      <c r="C22" s="982"/>
      <c r="D22" s="982"/>
      <c r="E22" s="982"/>
      <c r="F22" s="982"/>
      <c r="G22" s="982"/>
      <c r="H22" s="982"/>
      <c r="I22" s="982"/>
      <c r="J22" s="982"/>
      <c r="K22" s="982"/>
      <c r="L22" s="982"/>
      <c r="M22" s="982"/>
      <c r="N22" s="982"/>
      <c r="O22" s="982"/>
      <c r="P22" s="982"/>
      <c r="Q22" s="747"/>
      <c r="R22" s="747"/>
      <c r="S22" s="747"/>
      <c r="T22" s="747"/>
      <c r="U22" s="747"/>
      <c r="V22" s="746"/>
      <c r="W22" s="746"/>
      <c r="X22" s="746"/>
      <c r="Y22" s="746"/>
    </row>
    <row r="23" spans="1:25" ht="14.25">
      <c r="A23" s="982" t="s">
        <v>441</v>
      </c>
      <c r="B23" s="982"/>
      <c r="C23" s="982"/>
      <c r="D23" s="982"/>
      <c r="E23" s="982"/>
      <c r="F23" s="982"/>
      <c r="G23" s="982"/>
      <c r="H23" s="982"/>
      <c r="I23" s="982"/>
      <c r="J23" s="982"/>
      <c r="K23" s="982"/>
      <c r="L23" s="982"/>
      <c r="M23" s="982"/>
      <c r="N23" s="982"/>
      <c r="O23" s="982"/>
      <c r="P23" s="982"/>
      <c r="Q23" s="747"/>
      <c r="R23" s="747"/>
      <c r="S23" s="747"/>
      <c r="T23" s="747"/>
      <c r="U23" s="747"/>
      <c r="V23" s="746"/>
      <c r="W23" s="746"/>
      <c r="X23" s="746"/>
      <c r="Y23" s="746"/>
    </row>
    <row r="24" spans="1:25" ht="14.25">
      <c r="A24" s="982" t="s">
        <v>442</v>
      </c>
      <c r="B24" s="982"/>
      <c r="C24" s="982"/>
      <c r="D24" s="982"/>
      <c r="E24" s="982"/>
      <c r="F24" s="982"/>
      <c r="G24" s="982"/>
      <c r="H24" s="982"/>
      <c r="I24" s="982"/>
      <c r="J24" s="982"/>
      <c r="K24" s="982"/>
      <c r="L24" s="982"/>
      <c r="M24" s="982"/>
      <c r="N24" s="982"/>
      <c r="O24" s="982"/>
      <c r="P24" s="982"/>
      <c r="Q24" s="747"/>
      <c r="R24" s="747"/>
      <c r="S24" s="747"/>
      <c r="T24" s="747"/>
      <c r="U24" s="747"/>
      <c r="V24" s="746"/>
      <c r="W24" s="746"/>
      <c r="X24" s="746"/>
      <c r="Y24" s="746"/>
    </row>
    <row r="25" spans="1:25" ht="14.25">
      <c r="A25" s="773" t="s">
        <v>443</v>
      </c>
      <c r="B25" s="773"/>
      <c r="C25" s="773"/>
      <c r="D25" s="773"/>
      <c r="E25" s="773"/>
      <c r="F25" s="773"/>
      <c r="G25" s="773"/>
      <c r="H25" s="773"/>
      <c r="I25" s="773"/>
      <c r="J25" s="773"/>
      <c r="K25" s="773"/>
      <c r="L25" s="773"/>
      <c r="M25" s="773"/>
      <c r="N25" s="773"/>
      <c r="O25" s="773"/>
      <c r="P25" s="773"/>
      <c r="Q25" s="747"/>
      <c r="R25" s="747"/>
      <c r="S25" s="747"/>
      <c r="T25" s="747"/>
      <c r="U25" s="747"/>
      <c r="V25" s="746"/>
      <c r="W25" s="746"/>
      <c r="X25" s="746"/>
      <c r="Y25" s="746"/>
    </row>
    <row r="26" spans="1:25">
      <c r="A26" s="773" t="s">
        <v>285</v>
      </c>
      <c r="B26" s="773"/>
      <c r="C26" s="773"/>
      <c r="D26" s="773"/>
      <c r="E26" s="773"/>
      <c r="F26" s="773"/>
      <c r="G26" s="773"/>
      <c r="H26" s="773"/>
      <c r="I26" s="773"/>
      <c r="J26" s="773"/>
      <c r="K26" s="773"/>
      <c r="L26" s="773"/>
      <c r="M26" s="773"/>
      <c r="N26" s="773"/>
      <c r="O26" s="773"/>
      <c r="P26" s="773"/>
      <c r="Q26" s="747"/>
      <c r="R26" s="747"/>
      <c r="S26" s="747"/>
      <c r="T26" s="747"/>
      <c r="U26" s="747"/>
      <c r="V26" s="746"/>
      <c r="W26" s="746"/>
      <c r="X26" s="746"/>
      <c r="Y26" s="746"/>
    </row>
    <row r="27" spans="1:25" ht="14.25">
      <c r="A27" s="755"/>
      <c r="B27" s="746"/>
      <c r="C27" s="746"/>
      <c r="D27" s="746"/>
      <c r="E27" s="746"/>
      <c r="F27" s="746"/>
      <c r="G27" s="746"/>
      <c r="H27" s="746"/>
      <c r="I27" s="746"/>
      <c r="J27" s="746"/>
      <c r="K27" s="746"/>
      <c r="L27" s="746"/>
      <c r="M27" s="746"/>
      <c r="N27" s="746"/>
      <c r="O27" s="746"/>
      <c r="P27" s="746"/>
      <c r="Q27" s="746"/>
      <c r="R27" s="746"/>
      <c r="S27" s="746"/>
      <c r="T27" s="746"/>
      <c r="U27" s="746"/>
      <c r="V27" s="746"/>
      <c r="W27" s="746"/>
      <c r="X27" s="746"/>
      <c r="Y27" s="746"/>
    </row>
    <row r="28" spans="1:25">
      <c r="A28" s="746"/>
      <c r="B28" s="747"/>
      <c r="C28" s="747"/>
      <c r="D28" s="747"/>
      <c r="E28" s="747"/>
      <c r="F28" s="747"/>
      <c r="G28" s="747"/>
      <c r="H28" s="747"/>
      <c r="I28" s="747"/>
      <c r="J28" s="747"/>
      <c r="K28" s="747"/>
      <c r="L28" s="747"/>
      <c r="M28" s="747"/>
      <c r="N28" s="747"/>
      <c r="O28" s="747"/>
      <c r="P28" s="747"/>
      <c r="Q28" s="747"/>
      <c r="R28" s="747"/>
      <c r="S28" s="747"/>
      <c r="T28" s="747"/>
      <c r="U28" s="747"/>
      <c r="V28" s="746"/>
      <c r="W28" s="746"/>
      <c r="X28" s="746"/>
      <c r="Y28" s="746"/>
    </row>
  </sheetData>
  <mergeCells count="30">
    <mergeCell ref="X5:X7"/>
    <mergeCell ref="P5:T5"/>
    <mergeCell ref="B5:K5"/>
    <mergeCell ref="P6:P7"/>
    <mergeCell ref="Q6:Q7"/>
    <mergeCell ref="R6:R7"/>
    <mergeCell ref="S6:S7"/>
    <mergeCell ref="T6:T7"/>
    <mergeCell ref="F6:J6"/>
    <mergeCell ref="O6:O7"/>
    <mergeCell ref="B6:E6"/>
    <mergeCell ref="K6:K7"/>
    <mergeCell ref="L6:L7"/>
    <mergeCell ref="M6:M7"/>
    <mergeCell ref="A24:P24"/>
    <mergeCell ref="A25:P25"/>
    <mergeCell ref="A26:P26"/>
    <mergeCell ref="A1:Y1"/>
    <mergeCell ref="A2:Y2"/>
    <mergeCell ref="A3:Y3"/>
    <mergeCell ref="A22:P22"/>
    <mergeCell ref="A23:P23"/>
    <mergeCell ref="Y5:Y7"/>
    <mergeCell ref="A5:A7"/>
    <mergeCell ref="U5:V5"/>
    <mergeCell ref="U6:U7"/>
    <mergeCell ref="V6:V7"/>
    <mergeCell ref="W5:W7"/>
    <mergeCell ref="N6:N7"/>
    <mergeCell ref="L5:O5"/>
  </mergeCells>
  <printOptions horizontalCentered="1" verticalCentered="1" headings="1"/>
  <pageMargins left="0.25" right="0.25" top="0.5" bottom="0.5" header="0.5" footer="0.5"/>
  <pageSetup paperSize="5" scale="61"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7"/>
  <sheetViews>
    <sheetView zoomScaleNormal="100" workbookViewId="0">
      <selection activeCell="I54" sqref="I54"/>
    </sheetView>
  </sheetViews>
  <sheetFormatPr defaultColWidth="9.42578125" defaultRowHeight="12.75"/>
  <cols>
    <col min="1" max="1" width="11.42578125" style="10" customWidth="1"/>
    <col min="2" max="2" width="11.42578125" style="10" bestFit="1" customWidth="1"/>
    <col min="3" max="3" width="12.42578125" style="10" customWidth="1"/>
    <col min="4" max="4" width="12.5703125" style="10" customWidth="1"/>
    <col min="5" max="5" width="14" style="10" customWidth="1"/>
    <col min="6" max="6" width="13.5703125" style="10" customWidth="1"/>
    <col min="7" max="7" width="13.140625" style="10" customWidth="1"/>
    <col min="8" max="8" width="14.28515625" style="10" customWidth="1"/>
    <col min="9" max="9" width="13.42578125" style="10" customWidth="1"/>
    <col min="10" max="16384" width="9.42578125" style="10"/>
  </cols>
  <sheetData>
    <row r="1" spans="1:11" ht="15.75">
      <c r="A1" s="812" t="s">
        <v>444</v>
      </c>
      <c r="B1" s="937"/>
      <c r="C1" s="937"/>
      <c r="D1" s="937"/>
      <c r="E1" s="937"/>
      <c r="F1" s="937"/>
      <c r="G1" s="937"/>
      <c r="H1" s="937"/>
      <c r="I1" s="938"/>
      <c r="J1" s="746"/>
      <c r="K1" s="746"/>
    </row>
    <row r="2" spans="1:11" ht="15.75">
      <c r="A2" s="811" t="s">
        <v>1</v>
      </c>
      <c r="B2" s="857"/>
      <c r="C2" s="857"/>
      <c r="D2" s="857"/>
      <c r="E2" s="857"/>
      <c r="F2" s="857"/>
      <c r="G2" s="857"/>
      <c r="H2" s="857"/>
      <c r="I2" s="857"/>
      <c r="J2" s="746"/>
      <c r="K2" s="746"/>
    </row>
    <row r="3" spans="1:11" ht="15.75">
      <c r="A3" s="929" t="s">
        <v>2</v>
      </c>
      <c r="B3" s="930"/>
      <c r="C3" s="930"/>
      <c r="D3" s="930"/>
      <c r="E3" s="930"/>
      <c r="F3" s="930"/>
      <c r="G3" s="930"/>
      <c r="H3" s="930"/>
      <c r="I3" s="931"/>
      <c r="J3" s="746"/>
      <c r="K3" s="746"/>
    </row>
    <row r="4" spans="1:11" ht="16.5" thickBot="1">
      <c r="A4" s="249"/>
      <c r="B4" s="240"/>
      <c r="C4" s="240"/>
      <c r="D4" s="240"/>
      <c r="E4" s="240"/>
      <c r="F4" s="240"/>
      <c r="G4" s="240"/>
      <c r="H4" s="240"/>
      <c r="I4" s="240"/>
      <c r="J4" s="746"/>
      <c r="K4" s="746"/>
    </row>
    <row r="5" spans="1:11" ht="75" customHeight="1" thickBot="1">
      <c r="A5" s="19" t="s">
        <v>301</v>
      </c>
      <c r="B5" s="20" t="s">
        <v>445</v>
      </c>
      <c r="C5" s="20" t="s">
        <v>446</v>
      </c>
      <c r="D5" s="21" t="s">
        <v>447</v>
      </c>
      <c r="E5" s="20" t="s">
        <v>448</v>
      </c>
      <c r="F5" s="20" t="s">
        <v>449</v>
      </c>
      <c r="G5" s="20" t="s">
        <v>450</v>
      </c>
      <c r="H5" s="21" t="s">
        <v>451</v>
      </c>
      <c r="I5" s="22" t="s">
        <v>452</v>
      </c>
      <c r="J5" s="746"/>
      <c r="K5" s="746"/>
    </row>
    <row r="6" spans="1:11">
      <c r="A6" s="677" t="s">
        <v>434</v>
      </c>
      <c r="B6" s="283">
        <v>1777521</v>
      </c>
      <c r="C6" s="284">
        <v>24</v>
      </c>
      <c r="D6" s="251">
        <v>1.3501950187930269E-5</v>
      </c>
      <c r="E6" s="284">
        <v>2</v>
      </c>
      <c r="F6" s="284">
        <v>0</v>
      </c>
      <c r="G6" s="284">
        <v>2</v>
      </c>
      <c r="H6" s="251">
        <v>8.3333333333333329E-2</v>
      </c>
      <c r="I6" s="285">
        <v>1.1251625156608559E-6</v>
      </c>
      <c r="J6" s="746"/>
      <c r="K6" s="341"/>
    </row>
    <row r="7" spans="1:11">
      <c r="A7" s="5" t="s">
        <v>435</v>
      </c>
      <c r="B7" s="283">
        <v>1787290</v>
      </c>
      <c r="C7" s="284">
        <v>23</v>
      </c>
      <c r="D7" s="251">
        <v>1.286864470790974E-5</v>
      </c>
      <c r="E7" s="284">
        <v>1</v>
      </c>
      <c r="F7" s="284">
        <v>0</v>
      </c>
      <c r="G7" s="284">
        <v>1</v>
      </c>
      <c r="H7" s="251">
        <v>4.3478260869565216E-2</v>
      </c>
      <c r="I7" s="285">
        <v>5.5950629164824962E-7</v>
      </c>
      <c r="J7" s="746"/>
      <c r="K7" s="341"/>
    </row>
    <row r="8" spans="1:11">
      <c r="A8" s="5" t="s">
        <v>436</v>
      </c>
      <c r="B8" s="283">
        <v>1796671</v>
      </c>
      <c r="C8" s="284">
        <v>26</v>
      </c>
      <c r="D8" s="251">
        <v>1.4471208139943261E-5</v>
      </c>
      <c r="E8" s="284">
        <v>1</v>
      </c>
      <c r="F8" s="284">
        <v>0</v>
      </c>
      <c r="G8" s="284">
        <v>1</v>
      </c>
      <c r="H8" s="251">
        <v>3.8461538461538464E-2</v>
      </c>
      <c r="I8" s="285">
        <v>5.5658492845935619E-7</v>
      </c>
      <c r="J8" s="746"/>
      <c r="K8" s="341"/>
    </row>
    <row r="9" spans="1:11">
      <c r="A9" s="5" t="s">
        <v>437</v>
      </c>
      <c r="B9" s="283">
        <v>1808053</v>
      </c>
      <c r="C9" s="284">
        <v>18</v>
      </c>
      <c r="D9" s="251">
        <v>9.9554603764380796E-6</v>
      </c>
      <c r="E9" s="284">
        <v>3</v>
      </c>
      <c r="F9" s="284">
        <v>0</v>
      </c>
      <c r="G9" s="284">
        <v>3</v>
      </c>
      <c r="H9" s="251">
        <v>0.16666666666666666</v>
      </c>
      <c r="I9" s="285">
        <v>1.6592433960730134E-6</v>
      </c>
      <c r="J9" s="746"/>
      <c r="K9" s="341"/>
    </row>
    <row r="10" spans="1:11">
      <c r="A10" s="5" t="s">
        <v>438</v>
      </c>
      <c r="B10" s="60">
        <v>1824721</v>
      </c>
      <c r="C10" s="69">
        <v>10</v>
      </c>
      <c r="D10" s="251">
        <v>5.4802898634914596E-6</v>
      </c>
      <c r="E10" s="284">
        <v>0</v>
      </c>
      <c r="F10" s="284">
        <v>0</v>
      </c>
      <c r="G10" s="284">
        <v>0</v>
      </c>
      <c r="H10" s="251">
        <v>0</v>
      </c>
      <c r="I10" s="285">
        <v>0</v>
      </c>
      <c r="J10" s="746"/>
      <c r="K10" s="341"/>
    </row>
    <row r="11" spans="1:11">
      <c r="A11" s="5" t="s">
        <v>439</v>
      </c>
      <c r="B11" s="60">
        <v>1829212</v>
      </c>
      <c r="C11" s="69">
        <v>17</v>
      </c>
      <c r="D11" s="251">
        <v>9.2936193289788169E-6</v>
      </c>
      <c r="E11" s="284">
        <v>4</v>
      </c>
      <c r="F11" s="284">
        <v>0</v>
      </c>
      <c r="G11" s="284">
        <v>4</v>
      </c>
      <c r="H11" s="251">
        <v>0.23529411764705882</v>
      </c>
      <c r="I11" s="285">
        <v>2.1867339597597219E-6</v>
      </c>
      <c r="J11" s="746"/>
      <c r="K11" s="341"/>
    </row>
    <row r="12" spans="1:11">
      <c r="A12" s="5" t="s">
        <v>310</v>
      </c>
      <c r="B12" s="60">
        <v>1839181</v>
      </c>
      <c r="C12" s="69">
        <v>12964</v>
      </c>
      <c r="D12" s="251">
        <v>7.0487896514807406E-3</v>
      </c>
      <c r="E12" s="284">
        <v>10941</v>
      </c>
      <c r="F12" s="284">
        <v>509</v>
      </c>
      <c r="G12" s="284">
        <v>11450</v>
      </c>
      <c r="H12" s="251">
        <v>0.88321505708114778</v>
      </c>
      <c r="I12" s="285">
        <v>6.2255971543855662E-3</v>
      </c>
      <c r="J12" s="746"/>
      <c r="K12" s="341"/>
    </row>
    <row r="13" spans="1:11">
      <c r="A13" s="5" t="s">
        <v>311</v>
      </c>
      <c r="B13" s="60">
        <v>1847416</v>
      </c>
      <c r="C13" s="69">
        <v>944</v>
      </c>
      <c r="D13" s="251">
        <v>5.1098399061175182E-4</v>
      </c>
      <c r="E13" s="284">
        <v>585</v>
      </c>
      <c r="F13" s="284">
        <v>43</v>
      </c>
      <c r="G13" s="284">
        <v>628</v>
      </c>
      <c r="H13" s="251">
        <v>0.6652542372881356</v>
      </c>
      <c r="I13" s="285">
        <v>3.3993426494086874E-4</v>
      </c>
      <c r="J13" s="746"/>
      <c r="K13" s="712"/>
    </row>
    <row r="14" spans="1:11">
      <c r="A14" s="5" t="s">
        <v>312</v>
      </c>
      <c r="B14" s="60">
        <v>1856516</v>
      </c>
      <c r="C14" s="69">
        <v>341</v>
      </c>
      <c r="D14" s="251">
        <v>1.8367738279659318E-4</v>
      </c>
      <c r="E14" s="284">
        <v>1</v>
      </c>
      <c r="F14" s="284">
        <v>3</v>
      </c>
      <c r="G14" s="284">
        <v>4</v>
      </c>
      <c r="H14" s="251">
        <v>1.1730205278592375E-2</v>
      </c>
      <c r="I14" s="285">
        <v>2.1545734052386296E-6</v>
      </c>
      <c r="J14" s="746"/>
      <c r="K14" s="341"/>
    </row>
    <row r="15" spans="1:11">
      <c r="A15" s="5" t="s">
        <v>313</v>
      </c>
      <c r="B15" s="283">
        <v>1845546</v>
      </c>
      <c r="C15" s="69">
        <v>1497</v>
      </c>
      <c r="D15" s="251">
        <v>8.1114206852606226E-4</v>
      </c>
      <c r="E15" s="284">
        <v>0</v>
      </c>
      <c r="F15" s="284">
        <v>30</v>
      </c>
      <c r="G15" s="284">
        <v>30</v>
      </c>
      <c r="H15" s="251">
        <v>2.004008016032064E-2</v>
      </c>
      <c r="I15" s="285">
        <v>1.6255352074670585E-5</v>
      </c>
      <c r="J15" s="746"/>
      <c r="K15" s="341"/>
    </row>
    <row r="16" spans="1:11">
      <c r="A16" s="5" t="s">
        <v>314</v>
      </c>
      <c r="B16" s="283">
        <v>1827239</v>
      </c>
      <c r="C16" s="69">
        <v>1629</v>
      </c>
      <c r="D16" s="251">
        <v>8.9150899252916558E-4</v>
      </c>
      <c r="E16" s="69">
        <v>0</v>
      </c>
      <c r="F16" s="69">
        <v>13</v>
      </c>
      <c r="G16" s="284">
        <v>13</v>
      </c>
      <c r="H16" s="251">
        <v>7.9803560466543896E-3</v>
      </c>
      <c r="I16" s="285">
        <v>7.1145591791768891E-6</v>
      </c>
      <c r="J16" s="746"/>
      <c r="K16" s="341"/>
    </row>
    <row r="17" spans="1:11" ht="13.5" thickBot="1">
      <c r="A17" s="17" t="s">
        <v>315</v>
      </c>
      <c r="B17" s="283">
        <v>0</v>
      </c>
      <c r="C17" s="38">
        <v>0</v>
      </c>
      <c r="D17" s="251" t="e">
        <v>#DIV/0!</v>
      </c>
      <c r="E17" s="69">
        <v>0</v>
      </c>
      <c r="F17" s="69">
        <v>0</v>
      </c>
      <c r="G17" s="284">
        <v>0</v>
      </c>
      <c r="H17" s="251" t="e">
        <v>#DIV/0!</v>
      </c>
      <c r="I17" s="285" t="e">
        <v>#DIV/0!</v>
      </c>
      <c r="J17" s="746"/>
      <c r="K17" s="341"/>
    </row>
    <row r="18" spans="1:11" ht="13.5" thickBot="1">
      <c r="A18" s="18" t="s">
        <v>316</v>
      </c>
      <c r="B18" s="49">
        <f>B16</f>
        <v>1827239</v>
      </c>
      <c r="C18" s="49">
        <f>SUM(C6:C17)</f>
        <v>17493</v>
      </c>
      <c r="D18" s="50">
        <f>C18/B18</f>
        <v>9.5734602862570257E-3</v>
      </c>
      <c r="E18" s="49">
        <f>SUM(E6:E17)</f>
        <v>11538</v>
      </c>
      <c r="F18" s="49">
        <f t="shared" ref="F18:G18" si="0">SUM(F6:F17)</f>
        <v>598</v>
      </c>
      <c r="G18" s="49">
        <f t="shared" si="0"/>
        <v>12136</v>
      </c>
      <c r="H18" s="50">
        <f>G18/C18</f>
        <v>0.6937632195735437</v>
      </c>
      <c r="I18" s="50">
        <f>G18/B18</f>
        <v>6.641714630653133E-3</v>
      </c>
      <c r="J18" s="746"/>
      <c r="K18" s="341"/>
    </row>
    <row r="19" spans="1:11" ht="15.75" customHeight="1">
      <c r="A19" s="120"/>
      <c r="B19" s="119"/>
      <c r="C19" s="119"/>
      <c r="D19" s="118"/>
      <c r="E19" s="119"/>
      <c r="F19" s="119"/>
      <c r="G19" s="119"/>
      <c r="H19" s="118"/>
      <c r="I19" s="118"/>
      <c r="J19" s="746"/>
      <c r="K19" s="746"/>
    </row>
    <row r="20" spans="1:11" ht="27" customHeight="1">
      <c r="A20" s="934" t="s">
        <v>453</v>
      </c>
      <c r="B20" s="934"/>
      <c r="C20" s="934"/>
      <c r="D20" s="934"/>
      <c r="E20" s="934"/>
      <c r="F20" s="934"/>
      <c r="G20" s="934"/>
      <c r="H20" s="934"/>
      <c r="I20" s="934"/>
      <c r="J20" s="746"/>
      <c r="K20" s="746"/>
    </row>
    <row r="21" spans="1:11" ht="14.25" customHeight="1">
      <c r="A21" s="932" t="s">
        <v>454</v>
      </c>
      <c r="B21" s="932"/>
      <c r="C21" s="932"/>
      <c r="D21" s="932"/>
      <c r="E21" s="932"/>
      <c r="F21" s="932"/>
      <c r="G21" s="932"/>
      <c r="H21" s="932"/>
      <c r="I21" s="932"/>
      <c r="J21" s="746"/>
      <c r="K21" s="746"/>
    </row>
    <row r="22" spans="1:11" ht="26.25" customHeight="1">
      <c r="A22" s="933" t="s">
        <v>455</v>
      </c>
      <c r="B22" s="933"/>
      <c r="C22" s="933"/>
      <c r="D22" s="933"/>
      <c r="E22" s="933"/>
      <c r="F22" s="933"/>
      <c r="G22" s="933"/>
      <c r="H22" s="933"/>
      <c r="I22" s="933"/>
      <c r="J22" s="746"/>
      <c r="K22" s="746"/>
    </row>
    <row r="23" spans="1:11" ht="14.25">
      <c r="A23" s="773" t="s">
        <v>456</v>
      </c>
      <c r="B23" s="773"/>
      <c r="C23" s="773"/>
      <c r="D23" s="773"/>
      <c r="E23" s="773"/>
      <c r="F23" s="773"/>
      <c r="G23" s="773"/>
      <c r="H23" s="773"/>
      <c r="I23" s="773"/>
      <c r="J23" s="747"/>
      <c r="K23" s="746"/>
    </row>
    <row r="24" spans="1:11" ht="27" customHeight="1">
      <c r="A24" s="788" t="s">
        <v>55</v>
      </c>
      <c r="B24" s="788"/>
      <c r="C24" s="788"/>
      <c r="D24" s="788"/>
      <c r="E24" s="788"/>
      <c r="F24" s="788"/>
      <c r="G24" s="788"/>
      <c r="H24" s="788"/>
      <c r="I24" s="788"/>
      <c r="J24" s="746"/>
      <c r="K24" s="746"/>
    </row>
    <row r="25" spans="1:11" ht="13.5" thickBot="1">
      <c r="A25" s="6"/>
      <c r="B25" s="121"/>
      <c r="C25" s="121"/>
      <c r="D25" s="747"/>
      <c r="E25" s="121"/>
      <c r="F25" s="121"/>
      <c r="G25" s="121"/>
      <c r="H25" s="747"/>
      <c r="I25" s="747"/>
      <c r="J25" s="746"/>
      <c r="K25" s="746"/>
    </row>
    <row r="26" spans="1:11" ht="15.75">
      <c r="A26" s="926" t="s">
        <v>457</v>
      </c>
      <c r="B26" s="927"/>
      <c r="C26" s="927"/>
      <c r="D26" s="927"/>
      <c r="E26" s="927"/>
      <c r="F26" s="927"/>
      <c r="G26" s="927"/>
      <c r="H26" s="927"/>
      <c r="I26" s="928"/>
      <c r="J26" s="746"/>
      <c r="K26" s="746"/>
    </row>
    <row r="27" spans="1:11" ht="15.75">
      <c r="A27" s="939" t="s">
        <v>1</v>
      </c>
      <c r="B27" s="857"/>
      <c r="C27" s="857"/>
      <c r="D27" s="857"/>
      <c r="E27" s="857"/>
      <c r="F27" s="857"/>
      <c r="G27" s="857"/>
      <c r="H27" s="857"/>
      <c r="I27" s="940"/>
      <c r="J27" s="746"/>
      <c r="K27" s="746"/>
    </row>
    <row r="28" spans="1:11" ht="16.5" customHeight="1" thickBot="1">
      <c r="A28" s="941" t="s">
        <v>458</v>
      </c>
      <c r="B28" s="942"/>
      <c r="C28" s="942"/>
      <c r="D28" s="942"/>
      <c r="E28" s="942"/>
      <c r="F28" s="942"/>
      <c r="G28" s="942"/>
      <c r="H28" s="942"/>
      <c r="I28" s="943"/>
      <c r="J28" s="746"/>
      <c r="K28" s="746"/>
    </row>
    <row r="29" spans="1:11" ht="68.25" customHeight="1" thickBot="1">
      <c r="A29" s="19" t="s">
        <v>301</v>
      </c>
      <c r="B29" s="20" t="s">
        <v>445</v>
      </c>
      <c r="C29" s="20" t="s">
        <v>459</v>
      </c>
      <c r="D29" s="21" t="s">
        <v>447</v>
      </c>
      <c r="E29" s="20" t="s">
        <v>448</v>
      </c>
      <c r="F29" s="20" t="s">
        <v>460</v>
      </c>
      <c r="G29" s="20" t="s">
        <v>461</v>
      </c>
      <c r="H29" s="21" t="s">
        <v>462</v>
      </c>
      <c r="I29" s="22" t="s">
        <v>452</v>
      </c>
      <c r="J29" s="746"/>
      <c r="K29" s="746"/>
    </row>
    <row r="30" spans="1:11">
      <c r="A30" s="677" t="s">
        <v>434</v>
      </c>
      <c r="B30" s="62"/>
      <c r="C30" s="69"/>
      <c r="D30" s="70"/>
      <c r="E30" s="69"/>
      <c r="F30" s="69"/>
      <c r="G30" s="62"/>
      <c r="H30" s="70"/>
      <c r="I30" s="61"/>
      <c r="J30" s="746"/>
      <c r="K30" s="746"/>
    </row>
    <row r="31" spans="1:11">
      <c r="A31" s="5" t="s">
        <v>435</v>
      </c>
      <c r="B31" s="62"/>
      <c r="C31" s="69"/>
      <c r="D31" s="70"/>
      <c r="E31" s="69"/>
      <c r="F31" s="69"/>
      <c r="G31" s="62"/>
      <c r="H31" s="70"/>
      <c r="I31" s="61"/>
      <c r="J31" s="746"/>
      <c r="K31" s="746"/>
    </row>
    <row r="32" spans="1:11">
      <c r="A32" s="5" t="s">
        <v>436</v>
      </c>
      <c r="B32" s="62"/>
      <c r="C32" s="69"/>
      <c r="D32" s="70"/>
      <c r="E32" s="69"/>
      <c r="F32" s="69"/>
      <c r="G32" s="62"/>
      <c r="H32" s="70"/>
      <c r="I32" s="61"/>
      <c r="J32" s="746"/>
      <c r="K32" s="746"/>
    </row>
    <row r="33" spans="1:9">
      <c r="A33" s="5" t="s">
        <v>437</v>
      </c>
      <c r="B33" s="62"/>
      <c r="C33" s="69"/>
      <c r="D33" s="70"/>
      <c r="E33" s="69"/>
      <c r="F33" s="69"/>
      <c r="G33" s="62"/>
      <c r="H33" s="70"/>
      <c r="I33" s="61"/>
    </row>
    <row r="34" spans="1:9">
      <c r="A34" s="5" t="s">
        <v>438</v>
      </c>
      <c r="B34" s="62"/>
      <c r="C34" s="69"/>
      <c r="D34" s="70"/>
      <c r="E34" s="69"/>
      <c r="F34" s="69"/>
      <c r="G34" s="62"/>
      <c r="H34" s="70"/>
      <c r="I34" s="61"/>
    </row>
    <row r="35" spans="1:9">
      <c r="A35" s="5" t="s">
        <v>439</v>
      </c>
      <c r="B35" s="62"/>
      <c r="C35" s="69"/>
      <c r="D35" s="70"/>
      <c r="E35" s="69"/>
      <c r="F35" s="69"/>
      <c r="G35" s="62"/>
      <c r="H35" s="70"/>
      <c r="I35" s="61"/>
    </row>
    <row r="36" spans="1:9">
      <c r="A36" s="5" t="s">
        <v>310</v>
      </c>
      <c r="B36" s="62"/>
      <c r="C36" s="69"/>
      <c r="D36" s="70"/>
      <c r="E36" s="69"/>
      <c r="F36" s="69"/>
      <c r="G36" s="62"/>
      <c r="H36" s="70"/>
      <c r="I36" s="61"/>
    </row>
    <row r="37" spans="1:9">
      <c r="A37" s="5" t="s">
        <v>311</v>
      </c>
      <c r="B37" s="62"/>
      <c r="C37" s="69"/>
      <c r="D37" s="70"/>
      <c r="E37" s="69"/>
      <c r="F37" s="69"/>
      <c r="G37" s="62"/>
      <c r="H37" s="70"/>
      <c r="I37" s="61"/>
    </row>
    <row r="38" spans="1:9">
      <c r="A38" s="5" t="s">
        <v>312</v>
      </c>
      <c r="B38" s="62"/>
      <c r="C38" s="69"/>
      <c r="D38" s="70"/>
      <c r="E38" s="69"/>
      <c r="F38" s="69"/>
      <c r="G38" s="62"/>
      <c r="H38" s="70"/>
      <c r="I38" s="61"/>
    </row>
    <row r="39" spans="1:9">
      <c r="A39" s="5" t="s">
        <v>313</v>
      </c>
      <c r="B39" s="62"/>
      <c r="C39" s="69"/>
      <c r="D39" s="70"/>
      <c r="E39" s="69"/>
      <c r="F39" s="69"/>
      <c r="G39" s="62"/>
      <c r="H39" s="70"/>
      <c r="I39" s="61"/>
    </row>
    <row r="40" spans="1:9">
      <c r="A40" s="5" t="s">
        <v>314</v>
      </c>
      <c r="B40" s="60"/>
      <c r="C40" s="69"/>
      <c r="D40" s="70"/>
      <c r="E40" s="69"/>
      <c r="F40" s="69"/>
      <c r="G40" s="62"/>
      <c r="H40" s="44"/>
      <c r="I40" s="45"/>
    </row>
    <row r="41" spans="1:9" ht="13.5" thickBot="1">
      <c r="A41" s="17" t="s">
        <v>315</v>
      </c>
      <c r="B41" s="42"/>
      <c r="C41" s="38"/>
      <c r="D41" s="46"/>
      <c r="E41" s="38"/>
      <c r="F41" s="38"/>
      <c r="G41" s="62"/>
      <c r="H41" s="47"/>
      <c r="I41" s="48"/>
    </row>
    <row r="42" spans="1:9" ht="13.5" thickBot="1">
      <c r="A42" s="18" t="s">
        <v>316</v>
      </c>
      <c r="B42" s="49">
        <f>B36</f>
        <v>0</v>
      </c>
      <c r="C42" s="49">
        <f>SUM(C36:C41)</f>
        <v>0</v>
      </c>
      <c r="D42" s="50">
        <v>0</v>
      </c>
      <c r="E42" s="49">
        <f>SUM(E36:E41)</f>
        <v>0</v>
      </c>
      <c r="F42" s="49">
        <f>SUM(F36:F41)</f>
        <v>0</v>
      </c>
      <c r="G42" s="49">
        <f>SUM(G36:G41)</f>
        <v>0</v>
      </c>
      <c r="H42" s="50">
        <v>0</v>
      </c>
      <c r="I42" s="50">
        <v>0</v>
      </c>
    </row>
    <row r="43" spans="1:9">
      <c r="A43" s="11"/>
      <c r="B43" s="11"/>
      <c r="C43" s="11"/>
      <c r="D43" s="11"/>
      <c r="E43" s="11"/>
      <c r="F43" s="11"/>
      <c r="G43" s="11"/>
      <c r="H43" s="11"/>
      <c r="I43" s="11"/>
    </row>
    <row r="44" spans="1:9" s="82" customFormat="1" ht="27" customHeight="1">
      <c r="A44" s="935" t="s">
        <v>453</v>
      </c>
      <c r="B44" s="936"/>
      <c r="C44" s="936"/>
      <c r="D44" s="936"/>
      <c r="E44" s="936"/>
      <c r="F44" s="936"/>
      <c r="G44" s="936"/>
      <c r="H44" s="936"/>
      <c r="I44" s="924"/>
    </row>
    <row r="45" spans="1:9" s="82" customFormat="1" ht="14.25" customHeight="1">
      <c r="A45" s="925" t="s">
        <v>454</v>
      </c>
      <c r="B45" s="809"/>
      <c r="C45" s="809"/>
      <c r="D45" s="809"/>
      <c r="E45" s="809"/>
      <c r="F45" s="809"/>
      <c r="G45" s="809"/>
      <c r="H45" s="809"/>
      <c r="I45" s="809"/>
    </row>
    <row r="46" spans="1:9" s="82" customFormat="1" ht="27" customHeight="1">
      <c r="A46" s="923" t="s">
        <v>455</v>
      </c>
      <c r="B46" s="924"/>
      <c r="C46" s="924"/>
      <c r="D46" s="924"/>
      <c r="E46" s="924"/>
      <c r="F46" s="924"/>
      <c r="G46" s="924"/>
      <c r="H46" s="924"/>
      <c r="I46" s="924"/>
    </row>
    <row r="47" spans="1:9" s="82" customFormat="1" ht="27" customHeight="1">
      <c r="A47" s="922" t="s">
        <v>463</v>
      </c>
      <c r="B47" s="922"/>
      <c r="C47" s="922"/>
      <c r="D47" s="922"/>
      <c r="E47" s="922"/>
      <c r="F47" s="922"/>
      <c r="G47" s="922"/>
      <c r="H47" s="922"/>
      <c r="I47" s="922"/>
    </row>
  </sheetData>
  <mergeCells count="15">
    <mergeCell ref="A2:I2"/>
    <mergeCell ref="A44:I44"/>
    <mergeCell ref="A1:I1"/>
    <mergeCell ref="A27:I27"/>
    <mergeCell ref="A28:I28"/>
    <mergeCell ref="A47:I47"/>
    <mergeCell ref="A46:I46"/>
    <mergeCell ref="A45:I45"/>
    <mergeCell ref="A26:I26"/>
    <mergeCell ref="A3:I3"/>
    <mergeCell ref="A21:I21"/>
    <mergeCell ref="A22:I22"/>
    <mergeCell ref="A20:I20"/>
    <mergeCell ref="A23:I23"/>
    <mergeCell ref="A24:I24"/>
  </mergeCells>
  <printOptions horizontalCentered="1" verticalCentered="1" headings="1"/>
  <pageMargins left="0.25" right="0.25" top="0.5" bottom="0.5" header="0.5" footer="0.5"/>
  <pageSetup scale="86"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6"/>
  <sheetViews>
    <sheetView zoomScaleNormal="100" workbookViewId="0">
      <selection activeCell="K12" sqref="K12"/>
    </sheetView>
  </sheetViews>
  <sheetFormatPr defaultRowHeight="12.75"/>
  <cols>
    <col min="1" max="5" width="15.5703125" customWidth="1"/>
    <col min="6" max="6" width="17" customWidth="1"/>
    <col min="7" max="7" width="15.5703125" customWidth="1"/>
  </cols>
  <sheetData>
    <row r="1" spans="1:9" ht="18.75">
      <c r="A1" s="944" t="s">
        <v>464</v>
      </c>
      <c r="B1" s="944"/>
      <c r="C1" s="944"/>
      <c r="D1" s="944"/>
      <c r="E1" s="944"/>
      <c r="F1" s="944"/>
      <c r="G1" s="944"/>
      <c r="H1" s="745"/>
      <c r="I1" s="745"/>
    </row>
    <row r="2" spans="1:9" ht="15.75">
      <c r="A2" s="944" t="s">
        <v>1</v>
      </c>
      <c r="B2" s="945"/>
      <c r="C2" s="945"/>
      <c r="D2" s="945"/>
      <c r="E2" s="945"/>
      <c r="F2" s="945"/>
      <c r="G2" s="945"/>
      <c r="H2" s="745"/>
      <c r="I2" s="745"/>
    </row>
    <row r="3" spans="1:9" ht="15.75">
      <c r="A3" s="856" t="s">
        <v>2</v>
      </c>
      <c r="B3" s="857"/>
      <c r="C3" s="857"/>
      <c r="D3" s="857"/>
      <c r="E3" s="857"/>
      <c r="F3" s="857"/>
      <c r="G3" s="857"/>
      <c r="H3" s="745"/>
      <c r="I3" s="745"/>
    </row>
    <row r="4" spans="1:9" ht="15.75">
      <c r="A4" s="733"/>
      <c r="B4" s="734"/>
      <c r="C4" s="734"/>
      <c r="D4" s="734"/>
      <c r="E4" s="734"/>
      <c r="F4" s="734"/>
      <c r="G4" s="734"/>
      <c r="H4" s="745"/>
      <c r="I4" s="745"/>
    </row>
    <row r="5" spans="1:9" ht="30.75" customHeight="1">
      <c r="A5" s="295"/>
      <c r="B5" s="295" t="s">
        <v>465</v>
      </c>
      <c r="C5" s="295" t="s">
        <v>466</v>
      </c>
      <c r="D5" s="295" t="s">
        <v>467</v>
      </c>
      <c r="E5" s="295" t="s">
        <v>468</v>
      </c>
      <c r="F5" s="295" t="s">
        <v>469</v>
      </c>
      <c r="G5" s="295" t="s">
        <v>470</v>
      </c>
      <c r="H5" s="745"/>
      <c r="I5" s="745"/>
    </row>
    <row r="6" spans="1:9" ht="15">
      <c r="A6" s="323" t="s">
        <v>471</v>
      </c>
      <c r="B6" s="371">
        <v>3022688</v>
      </c>
      <c r="C6" s="372">
        <v>327504</v>
      </c>
      <c r="D6" s="372">
        <v>219873</v>
      </c>
      <c r="E6" s="372">
        <v>52714</v>
      </c>
      <c r="F6" s="372">
        <v>43814</v>
      </c>
      <c r="G6" s="372">
        <v>11103</v>
      </c>
      <c r="H6" s="55"/>
      <c r="I6" s="745"/>
    </row>
    <row r="7" spans="1:9" ht="15">
      <c r="A7" s="296" t="s">
        <v>472</v>
      </c>
      <c r="B7" s="297"/>
      <c r="C7" s="298">
        <f>C6/C6</f>
        <v>1</v>
      </c>
      <c r="D7" s="298">
        <f>D6/C6</f>
        <v>0.6713597391176902</v>
      </c>
      <c r="E7" s="298">
        <f>E6/C6</f>
        <v>0.16095681274121842</v>
      </c>
      <c r="F7" s="298">
        <f>F6/C6</f>
        <v>0.13378157213347014</v>
      </c>
      <c r="G7" s="298">
        <f>G6/C6</f>
        <v>3.3901876007621283E-2</v>
      </c>
      <c r="H7" s="98"/>
      <c r="I7" s="745"/>
    </row>
    <row r="9" spans="1:9" ht="14.25" customHeight="1">
      <c r="A9" s="804" t="s">
        <v>473</v>
      </c>
      <c r="B9" s="804"/>
      <c r="C9" s="804"/>
      <c r="D9" s="804"/>
      <c r="E9" s="804"/>
      <c r="F9" s="804"/>
      <c r="G9" s="804"/>
      <c r="H9" s="745"/>
      <c r="I9" s="745"/>
    </row>
    <row r="10" spans="1:9" s="714" customFormat="1" ht="27" customHeight="1">
      <c r="A10" s="804" t="s">
        <v>474</v>
      </c>
      <c r="B10" s="804"/>
      <c r="C10" s="804"/>
      <c r="D10" s="804"/>
      <c r="E10" s="804"/>
      <c r="F10" s="804"/>
      <c r="G10" s="804"/>
      <c r="H10" s="743"/>
      <c r="I10" s="743"/>
    </row>
    <row r="11" spans="1:9" ht="14.25" customHeight="1">
      <c r="A11" s="804" t="s">
        <v>475</v>
      </c>
      <c r="B11" s="804"/>
      <c r="C11" s="804"/>
      <c r="D11" s="804"/>
      <c r="E11" s="804"/>
      <c r="F11" s="804"/>
      <c r="G11" s="804"/>
      <c r="H11" s="745"/>
      <c r="I11" s="745"/>
    </row>
    <row r="12" spans="1:9" ht="14.25" customHeight="1">
      <c r="A12" s="804" t="s">
        <v>476</v>
      </c>
      <c r="B12" s="804"/>
      <c r="C12" s="804"/>
      <c r="D12" s="804"/>
      <c r="E12" s="804"/>
      <c r="F12" s="804"/>
      <c r="G12" s="804"/>
      <c r="H12" s="745"/>
      <c r="I12" s="745"/>
    </row>
    <row r="13" spans="1:9" s="714" customFormat="1" ht="27" customHeight="1">
      <c r="A13" s="804" t="s">
        <v>477</v>
      </c>
      <c r="B13" s="804"/>
      <c r="C13" s="804"/>
      <c r="D13" s="804"/>
      <c r="E13" s="804"/>
      <c r="F13" s="804"/>
      <c r="G13" s="804"/>
      <c r="H13" s="743"/>
      <c r="I13" s="743"/>
    </row>
    <row r="14" spans="1:9" s="714" customFormat="1" ht="27" customHeight="1">
      <c r="A14" s="804" t="s">
        <v>478</v>
      </c>
      <c r="B14" s="804"/>
      <c r="C14" s="804"/>
      <c r="D14" s="804"/>
      <c r="E14" s="804"/>
      <c r="F14" s="804"/>
      <c r="G14" s="804"/>
      <c r="H14" s="743"/>
      <c r="I14" s="743"/>
    </row>
    <row r="15" spans="1:9" s="714" customFormat="1" ht="27" customHeight="1">
      <c r="A15" s="804" t="s">
        <v>55</v>
      </c>
      <c r="B15" s="804"/>
      <c r="C15" s="804"/>
      <c r="D15" s="804"/>
      <c r="E15" s="804"/>
      <c r="F15" s="804"/>
      <c r="G15" s="804"/>
      <c r="H15" s="743"/>
      <c r="I15" s="743"/>
    </row>
    <row r="16" spans="1:9" ht="19.350000000000001" customHeight="1">
      <c r="A16" s="946"/>
      <c r="B16" s="946"/>
      <c r="C16" s="946"/>
      <c r="D16" s="946"/>
      <c r="E16" s="946"/>
      <c r="F16" s="946"/>
      <c r="G16" s="946"/>
      <c r="H16" s="689"/>
      <c r="I16" s="689"/>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4"/>
  <sheetViews>
    <sheetView zoomScaleNormal="100" workbookViewId="0">
      <selection activeCell="A21" sqref="A21:J21"/>
    </sheetView>
  </sheetViews>
  <sheetFormatPr defaultRowHeight="12.75"/>
  <cols>
    <col min="1" max="1" width="16.5703125" bestFit="1" customWidth="1"/>
    <col min="2" max="10" width="12.5703125" customWidth="1"/>
  </cols>
  <sheetData>
    <row r="1" spans="1:10" ht="15.75">
      <c r="A1" s="792" t="s">
        <v>479</v>
      </c>
      <c r="B1" s="792"/>
      <c r="C1" s="792"/>
      <c r="D1" s="792"/>
      <c r="E1" s="792"/>
      <c r="F1" s="792"/>
      <c r="G1" s="792"/>
      <c r="H1" s="792"/>
      <c r="I1" s="792"/>
      <c r="J1" s="792"/>
    </row>
    <row r="2" spans="1:10" ht="15.75">
      <c r="A2" s="856" t="s">
        <v>1</v>
      </c>
      <c r="B2" s="857"/>
      <c r="C2" s="857"/>
      <c r="D2" s="857"/>
      <c r="E2" s="857"/>
      <c r="F2" s="857"/>
      <c r="G2" s="857"/>
      <c r="H2" s="857"/>
      <c r="I2" s="857"/>
      <c r="J2" s="857"/>
    </row>
    <row r="3" spans="1:10" ht="15.75">
      <c r="A3" s="856" t="s">
        <v>2</v>
      </c>
      <c r="B3" s="857"/>
      <c r="C3" s="857"/>
      <c r="D3" s="857"/>
      <c r="E3" s="857"/>
      <c r="F3" s="857"/>
      <c r="G3" s="857"/>
      <c r="H3" s="857"/>
      <c r="I3" s="857"/>
      <c r="J3" s="857"/>
    </row>
    <row r="4" spans="1:10" ht="15.75">
      <c r="A4" s="242"/>
      <c r="B4" s="243"/>
      <c r="C4" s="243"/>
      <c r="D4" s="243"/>
      <c r="E4" s="243"/>
      <c r="F4" s="243"/>
      <c r="G4" s="243"/>
      <c r="H4" s="243"/>
      <c r="I4" s="243"/>
      <c r="J4" s="243"/>
    </row>
    <row r="5" spans="1:10" ht="36" customHeight="1">
      <c r="A5" s="948" t="s">
        <v>265</v>
      </c>
      <c r="B5" s="948" t="s">
        <v>480</v>
      </c>
      <c r="C5" s="948"/>
      <c r="D5" s="948"/>
      <c r="E5" s="948" t="s">
        <v>481</v>
      </c>
      <c r="F5" s="948"/>
      <c r="G5" s="948"/>
      <c r="H5" s="948" t="s">
        <v>482</v>
      </c>
      <c r="I5" s="948"/>
      <c r="J5" s="948"/>
    </row>
    <row r="6" spans="1:10" ht="16.5" thickBot="1">
      <c r="A6" s="948"/>
      <c r="B6" s="742" t="s">
        <v>267</v>
      </c>
      <c r="C6" s="742" t="s">
        <v>483</v>
      </c>
      <c r="D6" s="742" t="s">
        <v>10</v>
      </c>
      <c r="E6" s="15" t="s">
        <v>267</v>
      </c>
      <c r="F6" s="15" t="s">
        <v>266</v>
      </c>
      <c r="G6" s="742" t="s">
        <v>10</v>
      </c>
      <c r="H6" s="742" t="s">
        <v>267</v>
      </c>
      <c r="I6" s="742" t="s">
        <v>484</v>
      </c>
      <c r="J6" s="742" t="s">
        <v>10</v>
      </c>
    </row>
    <row r="7" spans="1:10" ht="15" thickBot="1">
      <c r="A7" s="153" t="s">
        <v>485</v>
      </c>
      <c r="B7" s="284">
        <v>11823.215711446672</v>
      </c>
      <c r="C7" s="289">
        <v>15.100340096394893</v>
      </c>
      <c r="D7" s="691">
        <v>11838.316051543066</v>
      </c>
      <c r="E7" s="286">
        <v>13676</v>
      </c>
      <c r="F7" s="73">
        <v>21</v>
      </c>
      <c r="G7" s="694">
        <v>13697</v>
      </c>
      <c r="H7" s="697">
        <v>1.1567073065206406</v>
      </c>
      <c r="I7" s="698">
        <v>1.3906971542325468</v>
      </c>
      <c r="J7" s="699">
        <v>1.1570057717976421</v>
      </c>
    </row>
    <row r="8" spans="1:10" ht="14.25">
      <c r="A8" s="154" t="s">
        <v>269</v>
      </c>
      <c r="B8" s="284">
        <v>0</v>
      </c>
      <c r="C8" s="284">
        <v>15729.025844000002</v>
      </c>
      <c r="D8" s="692">
        <v>15729.025844000002</v>
      </c>
      <c r="E8" s="286">
        <v>0</v>
      </c>
      <c r="F8" s="54">
        <v>16054</v>
      </c>
      <c r="G8" s="695">
        <v>16054</v>
      </c>
      <c r="H8" s="700" t="s">
        <v>486</v>
      </c>
      <c r="I8" s="701">
        <v>1.0206607935687233</v>
      </c>
      <c r="J8" s="702">
        <v>1.0206607935687233</v>
      </c>
    </row>
    <row r="9" spans="1:10" ht="14.25">
      <c r="A9" s="154" t="s">
        <v>270</v>
      </c>
      <c r="B9" s="284">
        <v>18387.620504509097</v>
      </c>
      <c r="C9" s="284">
        <v>35589.357601910189</v>
      </c>
      <c r="D9" s="692">
        <v>53976.978106419287</v>
      </c>
      <c r="E9" s="286">
        <v>17825</v>
      </c>
      <c r="F9" s="54">
        <v>35057</v>
      </c>
      <c r="G9" s="695">
        <v>52882</v>
      </c>
      <c r="H9" s="703">
        <v>0.96940221251732228</v>
      </c>
      <c r="I9" s="701">
        <v>0.9850416630762221</v>
      </c>
      <c r="J9" s="702">
        <v>0.97971397909196656</v>
      </c>
    </row>
    <row r="10" spans="1:10" ht="14.25">
      <c r="A10" s="154" t="s">
        <v>271</v>
      </c>
      <c r="B10" s="284">
        <v>12.228297906711548</v>
      </c>
      <c r="C10" s="284">
        <v>14818.54816098534</v>
      </c>
      <c r="D10" s="692">
        <v>14830.776458892051</v>
      </c>
      <c r="E10" s="286">
        <v>14</v>
      </c>
      <c r="F10" s="54">
        <v>17387</v>
      </c>
      <c r="G10" s="695">
        <v>17401</v>
      </c>
      <c r="H10" s="703">
        <v>1.144885421242154</v>
      </c>
      <c r="I10" s="701">
        <v>1.1733268206245027</v>
      </c>
      <c r="J10" s="702">
        <v>1.1733033700718296</v>
      </c>
    </row>
    <row r="11" spans="1:10" ht="14.25">
      <c r="A11" s="154" t="s">
        <v>272</v>
      </c>
      <c r="B11" s="284">
        <v>923227.08383515337</v>
      </c>
      <c r="C11" s="284">
        <v>2913.1094762570733</v>
      </c>
      <c r="D11" s="692">
        <v>926140.19331141049</v>
      </c>
      <c r="E11" s="286">
        <v>916862</v>
      </c>
      <c r="F11" s="54">
        <v>1734</v>
      </c>
      <c r="G11" s="695">
        <v>918596</v>
      </c>
      <c r="H11" s="703">
        <v>0.99310561405032405</v>
      </c>
      <c r="I11" s="701">
        <v>0.59524024556328747</v>
      </c>
      <c r="J11" s="702">
        <v>0.99185415624341255</v>
      </c>
    </row>
    <row r="12" spans="1:10" ht="14.25">
      <c r="A12" s="154" t="s">
        <v>273</v>
      </c>
      <c r="B12" s="284">
        <v>211880.17585590563</v>
      </c>
      <c r="C12" s="284">
        <v>6.5405968702959996</v>
      </c>
      <c r="D12" s="692">
        <v>211886.71645277593</v>
      </c>
      <c r="E12" s="286">
        <v>187738</v>
      </c>
      <c r="F12" s="54">
        <v>27</v>
      </c>
      <c r="G12" s="695">
        <v>187765</v>
      </c>
      <c r="H12" s="703">
        <v>0.88605741071158961</v>
      </c>
      <c r="I12" s="701">
        <v>4.1280636210159969</v>
      </c>
      <c r="J12" s="702">
        <v>0.88615748614825485</v>
      </c>
    </row>
    <row r="13" spans="1:10" ht="14.25">
      <c r="A13" s="154" t="s">
        <v>274</v>
      </c>
      <c r="B13" s="284">
        <v>85220.76210032565</v>
      </c>
      <c r="C13" s="284">
        <v>95526.999405585375</v>
      </c>
      <c r="D13" s="692">
        <v>180747.76150591101</v>
      </c>
      <c r="E13" s="286">
        <v>109678</v>
      </c>
      <c r="F13" s="54">
        <v>139513</v>
      </c>
      <c r="G13" s="695">
        <v>249191</v>
      </c>
      <c r="H13" s="703">
        <v>1.286986848004037</v>
      </c>
      <c r="I13" s="701">
        <v>1.4604562151864555</v>
      </c>
      <c r="J13" s="702">
        <v>1.3786671432268371</v>
      </c>
    </row>
    <row r="14" spans="1:10" ht="14.25">
      <c r="A14" s="154" t="s">
        <v>275</v>
      </c>
      <c r="B14" s="284">
        <v>123486.00862457429</v>
      </c>
      <c r="C14" s="284">
        <v>851.80036740969376</v>
      </c>
      <c r="D14" s="692">
        <v>124337.80899198398</v>
      </c>
      <c r="E14" s="286">
        <v>194582</v>
      </c>
      <c r="F14" s="54">
        <v>838</v>
      </c>
      <c r="G14" s="695">
        <v>195420</v>
      </c>
      <c r="H14" s="703">
        <v>1.575741269535837</v>
      </c>
      <c r="I14" s="701">
        <v>0.98379858950793786</v>
      </c>
      <c r="J14" s="702">
        <v>1.5716860509629751</v>
      </c>
    </row>
    <row r="15" spans="1:10" ht="14.25">
      <c r="A15" s="154" t="s">
        <v>276</v>
      </c>
      <c r="B15" s="284">
        <v>8113.5491449064475</v>
      </c>
      <c r="C15" s="284">
        <v>13625.654344264825</v>
      </c>
      <c r="D15" s="692">
        <v>21739.203489171272</v>
      </c>
      <c r="E15" s="286">
        <v>4172</v>
      </c>
      <c r="F15" s="54">
        <v>13147</v>
      </c>
      <c r="G15" s="695">
        <v>17319</v>
      </c>
      <c r="H15" s="703">
        <v>0.51420160591732078</v>
      </c>
      <c r="I15" s="701">
        <v>0.96487109300066054</v>
      </c>
      <c r="J15" s="702">
        <v>0.79667132278452324</v>
      </c>
    </row>
    <row r="16" spans="1:10" ht="14.25">
      <c r="A16" s="154" t="s">
        <v>277</v>
      </c>
      <c r="B16" s="284">
        <v>31176.537550483623</v>
      </c>
      <c r="C16" s="284">
        <v>972.58249180795269</v>
      </c>
      <c r="D16" s="692">
        <v>32149.120042291575</v>
      </c>
      <c r="E16" s="286">
        <v>33922</v>
      </c>
      <c r="F16" s="54">
        <v>749</v>
      </c>
      <c r="G16" s="695">
        <v>34671</v>
      </c>
      <c r="H16" s="703">
        <v>1.0880618139545066</v>
      </c>
      <c r="I16" s="701">
        <v>0.77011462401268316</v>
      </c>
      <c r="J16" s="702">
        <v>1.078443203247583</v>
      </c>
    </row>
    <row r="17" spans="1:11" ht="14.25">
      <c r="A17" s="154" t="s">
        <v>278</v>
      </c>
      <c r="B17" s="284">
        <v>12529.354445407635</v>
      </c>
      <c r="C17" s="284">
        <v>51543.969669902486</v>
      </c>
      <c r="D17" s="692">
        <v>64073.324115310119</v>
      </c>
      <c r="E17" s="286">
        <v>13250</v>
      </c>
      <c r="F17" s="54">
        <v>54232</v>
      </c>
      <c r="G17" s="695">
        <v>67482</v>
      </c>
      <c r="H17" s="703">
        <v>1.0575165749945323</v>
      </c>
      <c r="I17" s="701">
        <v>1.0521502388603783</v>
      </c>
      <c r="J17" s="702">
        <v>1.053199610473704</v>
      </c>
      <c r="K17" s="745"/>
    </row>
    <row r="18" spans="1:11" ht="15" thickBot="1">
      <c r="A18" s="155" t="s">
        <v>279</v>
      </c>
      <c r="B18" s="454">
        <v>56304.051351385322</v>
      </c>
      <c r="C18" s="454">
        <v>2079.030834374963</v>
      </c>
      <c r="D18" s="693">
        <v>58383.082185760286</v>
      </c>
      <c r="E18" s="288">
        <v>54860</v>
      </c>
      <c r="F18" s="288">
        <v>1901</v>
      </c>
      <c r="G18" s="696">
        <v>56761</v>
      </c>
      <c r="H18" s="704">
        <v>0.97435262087317287</v>
      </c>
      <c r="I18" s="705">
        <v>0.91436835306558306</v>
      </c>
      <c r="J18" s="706">
        <v>0.97221657156435781</v>
      </c>
      <c r="K18" s="745"/>
    </row>
    <row r="19" spans="1:11" ht="13.5" thickBot="1">
      <c r="A19" s="187" t="s">
        <v>10</v>
      </c>
      <c r="B19" s="182">
        <f>SUM(B7:B18)</f>
        <v>1482160.5874220044</v>
      </c>
      <c r="C19" s="182">
        <f t="shared" ref="C19:G19" si="0">SUM(C7:C18)</f>
        <v>233671.71913346459</v>
      </c>
      <c r="D19" s="182">
        <f>SUM(D7:D18)</f>
        <v>1715832.3065554691</v>
      </c>
      <c r="E19" s="456">
        <f t="shared" si="0"/>
        <v>1546579</v>
      </c>
      <c r="F19" s="456">
        <f t="shared" si="0"/>
        <v>280660</v>
      </c>
      <c r="G19" s="182">
        <f t="shared" si="0"/>
        <v>1827239</v>
      </c>
      <c r="H19" s="183">
        <f t="shared" ref="H19" si="1">E19/B19</f>
        <v>1.0434625054293487</v>
      </c>
      <c r="I19" s="183">
        <f>F19/C19</f>
        <v>1.2010867256028421</v>
      </c>
      <c r="J19" s="457">
        <f t="shared" ref="J19" si="2">G19/D19</f>
        <v>1.0649286605799955</v>
      </c>
      <c r="K19" s="745"/>
    </row>
    <row r="21" spans="1:11" ht="21.75" customHeight="1">
      <c r="A21" s="947" t="s">
        <v>55</v>
      </c>
      <c r="B21" s="947"/>
      <c r="C21" s="947"/>
      <c r="D21" s="947"/>
      <c r="E21" s="947"/>
      <c r="F21" s="947"/>
      <c r="G21" s="947"/>
      <c r="H21" s="947"/>
      <c r="I21" s="947"/>
      <c r="J21" s="947"/>
      <c r="K21" s="8"/>
    </row>
    <row r="23" spans="1:11">
      <c r="A23" s="746"/>
      <c r="B23" s="746"/>
      <c r="C23" s="746"/>
      <c r="D23" s="746"/>
      <c r="E23" s="745"/>
      <c r="F23" s="745"/>
      <c r="G23" s="745"/>
      <c r="H23" s="745"/>
      <c r="I23" s="745"/>
      <c r="J23" s="745"/>
      <c r="K23" s="745"/>
    </row>
    <row r="24" spans="1:11" ht="14.25">
      <c r="A24" s="97"/>
      <c r="B24" s="746"/>
      <c r="C24" s="746"/>
      <c r="D24" s="746"/>
      <c r="E24" s="745"/>
      <c r="F24" s="745"/>
      <c r="G24" s="745"/>
      <c r="H24" s="745"/>
      <c r="I24" s="745"/>
      <c r="J24" s="745"/>
      <c r="K24" s="745"/>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6"/>
  <sheetViews>
    <sheetView zoomScaleNormal="100" workbookViewId="0">
      <selection activeCell="L13" sqref="L13"/>
    </sheetView>
  </sheetViews>
  <sheetFormatPr defaultRowHeight="12.75"/>
  <cols>
    <col min="1" max="1" width="11.5703125" customWidth="1"/>
    <col min="2" max="2" width="13.42578125" customWidth="1"/>
    <col min="3" max="3" width="14.5703125" customWidth="1"/>
    <col min="4" max="4" width="12.85546875" customWidth="1"/>
    <col min="5" max="5" width="13.5703125" customWidth="1"/>
    <col min="6" max="6" width="13.7109375" customWidth="1"/>
    <col min="7" max="7" width="14.28515625" customWidth="1"/>
    <col min="8" max="8" width="13.5703125" customWidth="1"/>
    <col min="9" max="11" width="9.140625" style="16"/>
  </cols>
  <sheetData>
    <row r="1" spans="1:10" ht="15.75">
      <c r="A1" s="792" t="s">
        <v>487</v>
      </c>
      <c r="B1" s="792"/>
      <c r="C1" s="792"/>
      <c r="D1" s="792"/>
      <c r="E1" s="792"/>
      <c r="F1" s="792"/>
      <c r="G1" s="792"/>
      <c r="H1" s="792"/>
      <c r="I1" s="735"/>
      <c r="J1" s="735"/>
    </row>
    <row r="2" spans="1:10" ht="15.75">
      <c r="A2" s="856" t="s">
        <v>1</v>
      </c>
      <c r="B2" s="857"/>
      <c r="C2" s="857"/>
      <c r="D2" s="857"/>
      <c r="E2" s="857"/>
      <c r="F2" s="857"/>
      <c r="G2" s="857"/>
      <c r="H2" s="857"/>
      <c r="I2" s="735"/>
      <c r="J2" s="735"/>
    </row>
    <row r="3" spans="1:10" ht="15.75">
      <c r="A3" s="856" t="s">
        <v>2</v>
      </c>
      <c r="B3" s="857"/>
      <c r="C3" s="857"/>
      <c r="D3" s="857"/>
      <c r="E3" s="857"/>
      <c r="F3" s="857"/>
      <c r="G3" s="857"/>
      <c r="H3" s="857"/>
      <c r="I3" s="735"/>
      <c r="J3" s="735"/>
    </row>
    <row r="4" spans="1:10" ht="15.75">
      <c r="A4" s="242"/>
      <c r="B4" s="243"/>
      <c r="C4" s="243"/>
      <c r="D4" s="243"/>
      <c r="E4" s="243"/>
      <c r="F4" s="243"/>
      <c r="G4" s="243"/>
      <c r="H4" s="243"/>
      <c r="I4" s="735"/>
      <c r="J4" s="735"/>
    </row>
    <row r="5" spans="1:10" ht="65.25" customHeight="1">
      <c r="A5" s="754" t="s">
        <v>301</v>
      </c>
      <c r="B5" s="754" t="s">
        <v>488</v>
      </c>
      <c r="C5" s="754" t="s">
        <v>489</v>
      </c>
      <c r="D5" s="754" t="s">
        <v>490</v>
      </c>
      <c r="E5" s="754" t="s">
        <v>491</v>
      </c>
      <c r="F5" s="754" t="s">
        <v>492</v>
      </c>
      <c r="G5" s="754" t="s">
        <v>493</v>
      </c>
      <c r="H5" s="754" t="s">
        <v>494</v>
      </c>
      <c r="I5" s="81"/>
      <c r="J5" s="81"/>
    </row>
    <row r="6" spans="1:10">
      <c r="A6" s="13" t="s">
        <v>434</v>
      </c>
      <c r="B6" s="707">
        <v>1777521</v>
      </c>
      <c r="C6" s="284">
        <v>392</v>
      </c>
      <c r="D6" s="290">
        <v>2.2053185306952772E-4</v>
      </c>
      <c r="E6" s="284">
        <v>342</v>
      </c>
      <c r="F6" s="284">
        <v>95</v>
      </c>
      <c r="G6" s="290">
        <v>0.87244897959183676</v>
      </c>
      <c r="H6" s="710">
        <f>F6/B6</f>
        <v>5.3445219493890647E-5</v>
      </c>
      <c r="I6" s="735"/>
      <c r="J6" s="735"/>
    </row>
    <row r="7" spans="1:10">
      <c r="A7" s="13" t="s">
        <v>435</v>
      </c>
      <c r="B7" s="419">
        <v>1787290</v>
      </c>
      <c r="C7" s="284">
        <v>500</v>
      </c>
      <c r="D7" s="290">
        <v>2.7975314582412479E-4</v>
      </c>
      <c r="E7" s="284">
        <v>469</v>
      </c>
      <c r="F7" s="284">
        <v>100</v>
      </c>
      <c r="G7" s="290">
        <v>0.93799999999999994</v>
      </c>
      <c r="H7" s="710">
        <f>F7/B7</f>
        <v>5.595062916482496E-5</v>
      </c>
      <c r="I7" s="735"/>
      <c r="J7" s="735"/>
    </row>
    <row r="8" spans="1:10">
      <c r="A8" s="13" t="s">
        <v>436</v>
      </c>
      <c r="B8" s="60">
        <v>1796671</v>
      </c>
      <c r="C8" s="54">
        <v>478</v>
      </c>
      <c r="D8" s="290">
        <v>2.6604759580357227E-4</v>
      </c>
      <c r="E8" s="284">
        <v>453</v>
      </c>
      <c r="F8" s="284">
        <v>114</v>
      </c>
      <c r="G8" s="290">
        <v>0.94769874476987448</v>
      </c>
      <c r="H8" s="710">
        <f t="shared" ref="H8:H13" si="0">F8/B8</f>
        <v>6.345068184436661E-5</v>
      </c>
      <c r="I8" s="735"/>
      <c r="J8" s="735"/>
    </row>
    <row r="9" spans="1:10">
      <c r="A9" s="13" t="s">
        <v>437</v>
      </c>
      <c r="B9" s="60">
        <v>1808053</v>
      </c>
      <c r="C9" s="54">
        <v>320</v>
      </c>
      <c r="D9" s="290">
        <v>1.769859622477881E-4</v>
      </c>
      <c r="E9" s="284">
        <v>287</v>
      </c>
      <c r="F9" s="284">
        <v>99</v>
      </c>
      <c r="G9" s="290">
        <v>0.89687499999999998</v>
      </c>
      <c r="H9" s="710">
        <f t="shared" si="0"/>
        <v>5.4755032070409439E-5</v>
      </c>
      <c r="I9" s="735"/>
      <c r="J9" s="735"/>
    </row>
    <row r="10" spans="1:10">
      <c r="A10" s="13" t="s">
        <v>438</v>
      </c>
      <c r="B10" s="60">
        <v>1824721</v>
      </c>
      <c r="C10" s="708">
        <v>279</v>
      </c>
      <c r="D10" s="290">
        <v>1.5290008719141173E-4</v>
      </c>
      <c r="E10" s="709">
        <v>241</v>
      </c>
      <c r="F10" s="709">
        <v>86</v>
      </c>
      <c r="G10" s="290">
        <v>0.86379928315412191</v>
      </c>
      <c r="H10" s="710">
        <f t="shared" si="0"/>
        <v>4.7130492826026554E-5</v>
      </c>
      <c r="I10" s="735"/>
      <c r="J10" s="735"/>
    </row>
    <row r="11" spans="1:10">
      <c r="A11" s="13" t="s">
        <v>439</v>
      </c>
      <c r="B11" s="60">
        <v>1829212</v>
      </c>
      <c r="C11" s="54">
        <v>328</v>
      </c>
      <c r="D11" s="290">
        <v>1.7931218470029718E-4</v>
      </c>
      <c r="E11" s="54">
        <v>295</v>
      </c>
      <c r="F11" s="54">
        <v>89</v>
      </c>
      <c r="G11" s="290">
        <v>0.89939024390243905</v>
      </c>
      <c r="H11" s="710">
        <f t="shared" si="0"/>
        <v>4.8654830604653808E-5</v>
      </c>
      <c r="I11" s="735"/>
      <c r="J11" s="735"/>
    </row>
    <row r="12" spans="1:10">
      <c r="A12" s="13" t="s">
        <v>310</v>
      </c>
      <c r="B12" s="60">
        <v>1839181</v>
      </c>
      <c r="C12" s="54">
        <v>41679</v>
      </c>
      <c r="D12" s="290">
        <v>2.2661717362238952E-2</v>
      </c>
      <c r="E12" s="54">
        <v>14856</v>
      </c>
      <c r="F12" s="54">
        <v>29016</v>
      </c>
      <c r="G12" s="290">
        <v>0.35643849420571511</v>
      </c>
      <c r="H12" s="710">
        <f t="shared" si="0"/>
        <v>1.5776587513681363E-2</v>
      </c>
      <c r="I12" s="735"/>
      <c r="J12" s="735"/>
    </row>
    <row r="13" spans="1:10">
      <c r="A13" s="13" t="s">
        <v>311</v>
      </c>
      <c r="B13" s="60">
        <v>1847416</v>
      </c>
      <c r="C13" s="54">
        <v>17937</v>
      </c>
      <c r="D13" s="290">
        <v>9.7092371182235081E-3</v>
      </c>
      <c r="E13" s="54">
        <v>10920</v>
      </c>
      <c r="F13" s="54">
        <v>4728</v>
      </c>
      <c r="G13" s="290">
        <v>0.60879745776885763</v>
      </c>
      <c r="H13" s="710">
        <f t="shared" si="0"/>
        <v>2.5592503258605533E-3</v>
      </c>
      <c r="I13" s="735"/>
      <c r="J13" s="735"/>
    </row>
    <row r="14" spans="1:10">
      <c r="A14" s="13" t="s">
        <v>312</v>
      </c>
      <c r="B14" s="60">
        <v>1856516</v>
      </c>
      <c r="C14" s="54">
        <v>17973</v>
      </c>
      <c r="D14" s="290">
        <v>9.6810369530884732E-3</v>
      </c>
      <c r="E14" s="54">
        <v>8690</v>
      </c>
      <c r="F14" s="54">
        <v>372</v>
      </c>
      <c r="G14" s="290">
        <v>0.48350303232626718</v>
      </c>
      <c r="H14" s="710">
        <f>F14/B14</f>
        <v>2.0037532668719258E-4</v>
      </c>
      <c r="I14" s="735"/>
      <c r="J14" s="735"/>
    </row>
    <row r="15" spans="1:10">
      <c r="A15" s="13" t="s">
        <v>313</v>
      </c>
      <c r="B15" s="289">
        <v>1845546</v>
      </c>
      <c r="C15" s="54">
        <v>20012</v>
      </c>
      <c r="D15" s="290">
        <v>1.0843403523943591E-2</v>
      </c>
      <c r="E15" s="54">
        <v>5798</v>
      </c>
      <c r="F15" s="54">
        <v>237</v>
      </c>
      <c r="G15" s="290">
        <v>0.28972616430141918</v>
      </c>
      <c r="H15" s="710">
        <f>F15/B15</f>
        <v>1.2841728138989763E-4</v>
      </c>
      <c r="I15" s="735"/>
      <c r="J15" s="735"/>
    </row>
    <row r="16" spans="1:10">
      <c r="A16" s="13" t="s">
        <v>314</v>
      </c>
      <c r="B16" s="289">
        <v>1827239</v>
      </c>
      <c r="C16" s="54">
        <v>17883</v>
      </c>
      <c r="D16" s="290">
        <v>9.7868970616323322E-3</v>
      </c>
      <c r="E16" s="54">
        <v>2165</v>
      </c>
      <c r="F16" s="54">
        <v>63</v>
      </c>
      <c r="G16" s="290">
        <v>0.12106469831683722</v>
      </c>
      <c r="H16" s="710">
        <f>F16/B16</f>
        <v>3.4478248329857231E-5</v>
      </c>
      <c r="I16" s="735"/>
      <c r="J16" s="735"/>
    </row>
    <row r="17" spans="1:10" ht="13.5" thickBot="1">
      <c r="A17" s="12" t="s">
        <v>315</v>
      </c>
      <c r="B17" s="289"/>
      <c r="C17" s="287"/>
      <c r="D17" s="290"/>
      <c r="E17" s="287"/>
      <c r="F17" s="287"/>
      <c r="G17" s="290"/>
      <c r="H17" s="251"/>
      <c r="I17" s="735"/>
      <c r="J17" s="735"/>
    </row>
    <row r="18" spans="1:10" ht="13.5" thickBot="1">
      <c r="A18" s="314" t="s">
        <v>316</v>
      </c>
      <c r="B18" s="157">
        <f>B16</f>
        <v>1827239</v>
      </c>
      <c r="C18" s="157">
        <f>SUM(C6:C17)</f>
        <v>117781</v>
      </c>
      <c r="D18" s="263">
        <f>C18/B18</f>
        <v>6.4458453437125626E-2</v>
      </c>
      <c r="E18" s="157">
        <f>SUM(E6:E17)</f>
        <v>44516</v>
      </c>
      <c r="F18" s="157">
        <f>SUM(F6:F17)</f>
        <v>34999</v>
      </c>
      <c r="G18" s="315">
        <f>E18/C18</f>
        <v>0.3779556974384663</v>
      </c>
      <c r="H18" s="315">
        <f>F18/B18</f>
        <v>1.9154035131693226E-2</v>
      </c>
      <c r="I18" s="735"/>
      <c r="J18" s="735"/>
    </row>
    <row r="20" spans="1:10" ht="14.25" customHeight="1">
      <c r="A20" s="788" t="s">
        <v>495</v>
      </c>
      <c r="B20" s="788"/>
      <c r="C20" s="788"/>
      <c r="D20" s="788"/>
      <c r="E20" s="788"/>
      <c r="F20" s="788"/>
      <c r="G20" s="788"/>
      <c r="H20" s="788"/>
      <c r="I20" s="724"/>
      <c r="J20" s="735"/>
    </row>
    <row r="21" spans="1:10" ht="27" customHeight="1">
      <c r="A21" s="788" t="s">
        <v>496</v>
      </c>
      <c r="B21" s="788"/>
      <c r="C21" s="788"/>
      <c r="D21" s="788"/>
      <c r="E21" s="788"/>
      <c r="F21" s="788"/>
      <c r="G21" s="788"/>
      <c r="H21" s="788"/>
      <c r="I21" s="724"/>
      <c r="J21" s="735"/>
    </row>
    <row r="22" spans="1:10" ht="14.25" customHeight="1">
      <c r="A22" s="788" t="s">
        <v>497</v>
      </c>
      <c r="B22" s="788"/>
      <c r="C22" s="788"/>
      <c r="D22" s="788"/>
      <c r="E22" s="788"/>
      <c r="F22" s="788"/>
      <c r="G22" s="788"/>
      <c r="H22" s="788"/>
      <c r="I22" s="724"/>
      <c r="J22" s="735"/>
    </row>
    <row r="23" spans="1:10" ht="14.25" customHeight="1">
      <c r="A23" s="924" t="s">
        <v>498</v>
      </c>
      <c r="B23" s="924"/>
      <c r="C23" s="924"/>
      <c r="D23" s="924"/>
      <c r="E23" s="924"/>
      <c r="F23" s="924"/>
      <c r="G23" s="924"/>
      <c r="H23" s="924"/>
      <c r="I23" s="83"/>
      <c r="J23" s="735"/>
    </row>
    <row r="24" spans="1:10" ht="27" customHeight="1">
      <c r="A24" s="788" t="s">
        <v>499</v>
      </c>
      <c r="B24" s="788"/>
      <c r="C24" s="788"/>
      <c r="D24" s="788"/>
      <c r="E24" s="788"/>
      <c r="F24" s="788"/>
      <c r="G24" s="788"/>
      <c r="H24" s="788"/>
      <c r="I24" s="747"/>
      <c r="J24" s="747"/>
    </row>
    <row r="25" spans="1:10" ht="27" customHeight="1">
      <c r="A25" s="804" t="s">
        <v>500</v>
      </c>
      <c r="B25" s="804"/>
      <c r="C25" s="804"/>
      <c r="D25" s="804"/>
      <c r="E25" s="804"/>
      <c r="F25" s="804"/>
      <c r="G25" s="804"/>
      <c r="H25" s="804"/>
      <c r="I25" s="83"/>
      <c r="J25" s="735"/>
    </row>
    <row r="26" spans="1:10">
      <c r="A26" s="99"/>
      <c r="B26" s="690"/>
      <c r="C26" s="690"/>
      <c r="D26" s="690"/>
      <c r="E26" s="690"/>
      <c r="F26" s="690"/>
      <c r="G26" s="690"/>
      <c r="H26" s="690"/>
      <c r="I26" s="735"/>
      <c r="J26" s="735"/>
    </row>
  </sheetData>
  <mergeCells count="9">
    <mergeCell ref="A25:H25"/>
    <mergeCell ref="A23:H23"/>
    <mergeCell ref="A1:H1"/>
    <mergeCell ref="A3:H3"/>
    <mergeCell ref="A2:H2"/>
    <mergeCell ref="A20:H20"/>
    <mergeCell ref="A21:H21"/>
    <mergeCell ref="A22:H22"/>
    <mergeCell ref="A24:H2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
  <sheetViews>
    <sheetView zoomScale="90" zoomScaleNormal="90" workbookViewId="0">
      <selection activeCell="H35" sqref="H35"/>
    </sheetView>
  </sheetViews>
  <sheetFormatPr defaultColWidth="9.140625" defaultRowHeight="12.75"/>
  <cols>
    <col min="1" max="1" width="39.140625" customWidth="1"/>
    <col min="2" max="2" width="12.5703125" customWidth="1"/>
    <col min="3" max="4" width="13.42578125" bestFit="1" customWidth="1"/>
    <col min="5" max="8" width="12.5703125" customWidth="1"/>
    <col min="9" max="9" width="13.42578125" customWidth="1"/>
    <col min="10" max="10" width="13.42578125" bestFit="1" customWidth="1"/>
    <col min="11" max="13" width="12.5703125" customWidth="1"/>
  </cols>
  <sheetData>
    <row r="1" spans="1:13" ht="15.75">
      <c r="A1" s="762" t="s">
        <v>40</v>
      </c>
      <c r="B1" s="762"/>
      <c r="C1" s="762"/>
      <c r="D1" s="762"/>
      <c r="E1" s="762"/>
      <c r="F1" s="762"/>
      <c r="G1" s="762"/>
      <c r="H1" s="762"/>
      <c r="I1" s="762"/>
      <c r="J1" s="762"/>
      <c r="K1" s="762"/>
      <c r="L1" s="762"/>
      <c r="M1" s="762"/>
    </row>
    <row r="2" spans="1:13" ht="15.75">
      <c r="A2" s="762" t="s">
        <v>1</v>
      </c>
      <c r="B2" s="766"/>
      <c r="C2" s="766"/>
      <c r="D2" s="766"/>
      <c r="E2" s="766"/>
      <c r="F2" s="766"/>
      <c r="G2" s="766"/>
      <c r="H2" s="766"/>
      <c r="I2" s="766"/>
      <c r="J2" s="766"/>
      <c r="K2" s="766"/>
      <c r="L2" s="766"/>
      <c r="M2" s="766"/>
    </row>
    <row r="3" spans="1:13" ht="15.75">
      <c r="A3" s="767" t="s">
        <v>2</v>
      </c>
      <c r="B3" s="768"/>
      <c r="C3" s="768"/>
      <c r="D3" s="768"/>
      <c r="E3" s="768"/>
      <c r="F3" s="768"/>
      <c r="G3" s="768"/>
      <c r="H3" s="768"/>
      <c r="I3" s="768"/>
      <c r="J3" s="768"/>
      <c r="K3" s="768"/>
      <c r="L3" s="768"/>
      <c r="M3" s="768"/>
    </row>
    <row r="4" spans="1:13" ht="15.75">
      <c r="A4" s="717"/>
      <c r="B4" s="718"/>
      <c r="C4" s="718"/>
      <c r="D4" s="718"/>
      <c r="E4" s="718"/>
      <c r="F4" s="718"/>
      <c r="G4" s="718"/>
      <c r="H4" s="718"/>
      <c r="I4" s="718"/>
      <c r="J4" s="718"/>
      <c r="K4" s="718"/>
      <c r="L4" s="718"/>
      <c r="M4" s="718"/>
    </row>
    <row r="5" spans="1:13">
      <c r="A5" s="125"/>
      <c r="B5" s="764" t="s">
        <v>41</v>
      </c>
      <c r="C5" s="765"/>
      <c r="D5" s="765"/>
      <c r="E5" s="764" t="s">
        <v>4</v>
      </c>
      <c r="F5" s="765"/>
      <c r="G5" s="765"/>
      <c r="H5" s="764" t="s">
        <v>42</v>
      </c>
      <c r="I5" s="765"/>
      <c r="J5" s="765"/>
      <c r="K5" s="765" t="s">
        <v>6</v>
      </c>
      <c r="L5" s="765"/>
      <c r="M5" s="765"/>
    </row>
    <row r="6" spans="1:13">
      <c r="A6" s="125" t="s">
        <v>7</v>
      </c>
      <c r="B6" s="716" t="s">
        <v>8</v>
      </c>
      <c r="C6" s="716" t="s">
        <v>9</v>
      </c>
      <c r="D6" s="716" t="s">
        <v>10</v>
      </c>
      <c r="E6" s="716" t="s">
        <v>8</v>
      </c>
      <c r="F6" s="716" t="s">
        <v>9</v>
      </c>
      <c r="G6" s="716" t="s">
        <v>10</v>
      </c>
      <c r="H6" s="716" t="s">
        <v>8</v>
      </c>
      <c r="I6" s="716" t="s">
        <v>9</v>
      </c>
      <c r="J6" s="716" t="s">
        <v>10</v>
      </c>
      <c r="K6" s="716" t="s">
        <v>8</v>
      </c>
      <c r="L6" s="716" t="s">
        <v>9</v>
      </c>
      <c r="M6" s="716" t="s">
        <v>10</v>
      </c>
    </row>
    <row r="7" spans="1:13">
      <c r="A7" s="125" t="s">
        <v>11</v>
      </c>
      <c r="B7" s="126"/>
      <c r="C7" s="126"/>
      <c r="D7" s="126"/>
      <c r="E7" s="126"/>
      <c r="F7" s="126"/>
      <c r="G7" s="126"/>
      <c r="H7" s="126"/>
      <c r="I7" s="126"/>
      <c r="J7" s="126"/>
      <c r="K7" s="126"/>
      <c r="L7" s="126"/>
      <c r="M7" s="126"/>
    </row>
    <row r="8" spans="1:13">
      <c r="A8" s="138" t="s">
        <v>43</v>
      </c>
      <c r="B8" s="124" t="s">
        <v>13</v>
      </c>
      <c r="C8" s="141">
        <v>0</v>
      </c>
      <c r="D8" s="447">
        <f t="shared" ref="D8:D16" si="0">SUM(B8:C8)</f>
        <v>0</v>
      </c>
      <c r="E8" s="124" t="s">
        <v>13</v>
      </c>
      <c r="F8" s="141">
        <v>0</v>
      </c>
      <c r="G8" s="447">
        <f t="shared" ref="G8:G14" si="1">SUM(E8:F8)</f>
        <v>0</v>
      </c>
      <c r="H8" s="124" t="s">
        <v>13</v>
      </c>
      <c r="I8" s="141">
        <v>0</v>
      </c>
      <c r="J8" s="447">
        <f t="shared" ref="J8:J16" si="2">SUM(H8:I8)</f>
        <v>0</v>
      </c>
      <c r="K8" s="124" t="s">
        <v>13</v>
      </c>
      <c r="L8" s="448">
        <v>0</v>
      </c>
      <c r="M8" s="257">
        <f>L8</f>
        <v>0</v>
      </c>
    </row>
    <row r="9" spans="1:13">
      <c r="A9" s="138" t="s">
        <v>44</v>
      </c>
      <c r="B9" s="124" t="s">
        <v>13</v>
      </c>
      <c r="C9" s="141">
        <v>0</v>
      </c>
      <c r="D9" s="447">
        <f t="shared" si="0"/>
        <v>0</v>
      </c>
      <c r="E9" s="124" t="s">
        <v>13</v>
      </c>
      <c r="F9" s="141">
        <v>0</v>
      </c>
      <c r="G9" s="447">
        <f t="shared" si="1"/>
        <v>0</v>
      </c>
      <c r="H9" s="124" t="s">
        <v>13</v>
      </c>
      <c r="I9" s="141">
        <v>0</v>
      </c>
      <c r="J9" s="447">
        <f t="shared" si="2"/>
        <v>0</v>
      </c>
      <c r="K9" s="124" t="s">
        <v>13</v>
      </c>
      <c r="L9" s="448">
        <v>0</v>
      </c>
      <c r="M9" s="257">
        <f t="shared" ref="M9:M16" si="3">L9</f>
        <v>0</v>
      </c>
    </row>
    <row r="10" spans="1:13">
      <c r="A10" s="138" t="s">
        <v>45</v>
      </c>
      <c r="B10" s="124" t="s">
        <v>13</v>
      </c>
      <c r="C10" s="141">
        <v>0</v>
      </c>
      <c r="D10" s="447">
        <f t="shared" si="0"/>
        <v>0</v>
      </c>
      <c r="E10" s="124" t="s">
        <v>13</v>
      </c>
      <c r="F10" s="141">
        <v>0</v>
      </c>
      <c r="G10" s="447">
        <f t="shared" si="1"/>
        <v>0</v>
      </c>
      <c r="H10" s="124" t="s">
        <v>13</v>
      </c>
      <c r="I10" s="141">
        <v>0</v>
      </c>
      <c r="J10" s="447">
        <f t="shared" si="2"/>
        <v>0</v>
      </c>
      <c r="K10" s="124" t="s">
        <v>13</v>
      </c>
      <c r="L10" s="448">
        <v>0</v>
      </c>
      <c r="M10" s="257">
        <f t="shared" si="3"/>
        <v>0</v>
      </c>
    </row>
    <row r="11" spans="1:13">
      <c r="A11" s="138" t="s">
        <v>46</v>
      </c>
      <c r="B11" s="124" t="s">
        <v>13</v>
      </c>
      <c r="C11" s="141">
        <v>0</v>
      </c>
      <c r="D11" s="447">
        <f t="shared" si="0"/>
        <v>0</v>
      </c>
      <c r="E11" s="124" t="s">
        <v>13</v>
      </c>
      <c r="F11" s="141">
        <v>0</v>
      </c>
      <c r="G11" s="447">
        <f t="shared" si="1"/>
        <v>0</v>
      </c>
      <c r="H11" s="124" t="s">
        <v>13</v>
      </c>
      <c r="I11" s="141">
        <v>0</v>
      </c>
      <c r="J11" s="447">
        <f t="shared" si="2"/>
        <v>0</v>
      </c>
      <c r="K11" s="124" t="s">
        <v>13</v>
      </c>
      <c r="L11" s="448">
        <v>0</v>
      </c>
      <c r="M11" s="257">
        <f t="shared" si="3"/>
        <v>0</v>
      </c>
    </row>
    <row r="12" spans="1:13">
      <c r="A12" s="139" t="s">
        <v>47</v>
      </c>
      <c r="B12" s="124" t="s">
        <v>13</v>
      </c>
      <c r="C12" s="141">
        <v>0</v>
      </c>
      <c r="D12" s="447">
        <f t="shared" si="0"/>
        <v>0</v>
      </c>
      <c r="E12" s="124" t="s">
        <v>13</v>
      </c>
      <c r="F12" s="141">
        <v>0</v>
      </c>
      <c r="G12" s="447">
        <f t="shared" si="1"/>
        <v>0</v>
      </c>
      <c r="H12" s="124" t="s">
        <v>13</v>
      </c>
      <c r="I12" s="141">
        <v>0</v>
      </c>
      <c r="J12" s="447">
        <f t="shared" si="2"/>
        <v>0</v>
      </c>
      <c r="K12" s="124" t="s">
        <v>13</v>
      </c>
      <c r="L12" s="448">
        <v>0</v>
      </c>
      <c r="M12" s="257">
        <f t="shared" si="3"/>
        <v>0</v>
      </c>
    </row>
    <row r="13" spans="1:13">
      <c r="A13" s="140" t="s">
        <v>48</v>
      </c>
      <c r="B13" s="124" t="s">
        <v>13</v>
      </c>
      <c r="C13" s="141">
        <v>0</v>
      </c>
      <c r="D13" s="447">
        <f t="shared" si="0"/>
        <v>0</v>
      </c>
      <c r="E13" s="124" t="s">
        <v>13</v>
      </c>
      <c r="F13" s="141">
        <v>0</v>
      </c>
      <c r="G13" s="447">
        <f t="shared" si="1"/>
        <v>0</v>
      </c>
      <c r="H13" s="124" t="s">
        <v>13</v>
      </c>
      <c r="I13" s="141">
        <v>0</v>
      </c>
      <c r="J13" s="447">
        <f t="shared" si="2"/>
        <v>0</v>
      </c>
      <c r="K13" s="124" t="s">
        <v>13</v>
      </c>
      <c r="L13" s="448">
        <v>0</v>
      </c>
      <c r="M13" s="257">
        <f t="shared" si="3"/>
        <v>0</v>
      </c>
    </row>
    <row r="14" spans="1:13">
      <c r="A14" s="140" t="s">
        <v>21</v>
      </c>
      <c r="B14" s="124" t="s">
        <v>13</v>
      </c>
      <c r="C14" s="141">
        <v>0</v>
      </c>
      <c r="D14" s="447">
        <f t="shared" si="0"/>
        <v>0</v>
      </c>
      <c r="E14" s="124" t="s">
        <v>13</v>
      </c>
      <c r="F14" s="141">
        <v>0</v>
      </c>
      <c r="G14" s="447">
        <f t="shared" si="1"/>
        <v>0</v>
      </c>
      <c r="H14" s="124" t="s">
        <v>13</v>
      </c>
      <c r="I14" s="141">
        <v>0</v>
      </c>
      <c r="J14" s="447">
        <f t="shared" si="2"/>
        <v>0</v>
      </c>
      <c r="K14" s="124" t="s">
        <v>13</v>
      </c>
      <c r="L14" s="448">
        <v>0</v>
      </c>
      <c r="M14" s="257">
        <f t="shared" si="3"/>
        <v>0</v>
      </c>
    </row>
    <row r="15" spans="1:13" ht="14.25">
      <c r="A15" s="140" t="s">
        <v>49</v>
      </c>
      <c r="B15" s="124" t="s">
        <v>13</v>
      </c>
      <c r="C15" s="141">
        <v>125000</v>
      </c>
      <c r="D15" s="141">
        <f t="shared" si="0"/>
        <v>125000</v>
      </c>
      <c r="E15" s="124" t="s">
        <v>13</v>
      </c>
      <c r="F15" s="141">
        <v>0</v>
      </c>
      <c r="G15" s="141">
        <f t="shared" ref="G15" si="4">SUM(E15:F15)</f>
        <v>0</v>
      </c>
      <c r="H15" s="124" t="s">
        <v>13</v>
      </c>
      <c r="I15" s="141">
        <v>0</v>
      </c>
      <c r="J15" s="141">
        <f t="shared" ref="J15" si="5">SUM(H15:I15)</f>
        <v>0</v>
      </c>
      <c r="K15" s="124" t="s">
        <v>13</v>
      </c>
      <c r="L15" s="448">
        <f t="shared" ref="L15" si="6">I15/C15</f>
        <v>0</v>
      </c>
      <c r="M15" s="257">
        <f t="shared" ref="M15" si="7">L15</f>
        <v>0</v>
      </c>
    </row>
    <row r="16" spans="1:13" ht="14.25">
      <c r="A16" s="140" t="s">
        <v>50</v>
      </c>
      <c r="B16" s="124" t="s">
        <v>13</v>
      </c>
      <c r="C16" s="141">
        <v>15072799</v>
      </c>
      <c r="D16" s="447">
        <f t="shared" si="0"/>
        <v>15072799</v>
      </c>
      <c r="E16" s="124" t="s">
        <v>13</v>
      </c>
      <c r="F16" s="141">
        <v>148765.71</v>
      </c>
      <c r="G16" s="141">
        <f>SUM(E16:F16)</f>
        <v>148765.71</v>
      </c>
      <c r="H16" s="124" t="s">
        <v>13</v>
      </c>
      <c r="I16" s="141">
        <v>470480.85</v>
      </c>
      <c r="J16" s="141">
        <f t="shared" si="2"/>
        <v>470480.85</v>
      </c>
      <c r="K16" s="124" t="s">
        <v>13</v>
      </c>
      <c r="L16" s="448">
        <f t="shared" ref="L16" si="8">I16/C16</f>
        <v>3.1213900616600804E-2</v>
      </c>
      <c r="M16" s="257">
        <f t="shared" si="3"/>
        <v>3.1213900616600804E-2</v>
      </c>
    </row>
    <row r="17" spans="1:13">
      <c r="A17" s="131"/>
      <c r="B17" s="131"/>
      <c r="C17" s="131"/>
      <c r="D17" s="131"/>
      <c r="E17" s="131"/>
      <c r="F17" s="131"/>
      <c r="G17" s="131"/>
      <c r="H17" s="131"/>
      <c r="I17" s="131"/>
      <c r="J17" s="131"/>
      <c r="K17" s="131"/>
      <c r="L17" s="131"/>
      <c r="M17" s="131"/>
    </row>
    <row r="18" spans="1:13">
      <c r="A18" s="134" t="s">
        <v>51</v>
      </c>
      <c r="B18" s="337" t="s">
        <v>13</v>
      </c>
      <c r="C18" s="646">
        <f>SUM(C8:C16)</f>
        <v>15197799</v>
      </c>
      <c r="D18" s="646">
        <f>SUM(D8:D16)</f>
        <v>15197799</v>
      </c>
      <c r="E18" s="337" t="s">
        <v>13</v>
      </c>
      <c r="F18" s="452">
        <f>SUM(F8:F16)</f>
        <v>148765.71</v>
      </c>
      <c r="G18" s="452">
        <f>SUM(G8:G16)</f>
        <v>148765.71</v>
      </c>
      <c r="H18" s="337" t="s">
        <v>13</v>
      </c>
      <c r="I18" s="452">
        <f>SUM(I8:I16)</f>
        <v>470480.85</v>
      </c>
      <c r="J18" s="452">
        <f>SUM(J8:J16)</f>
        <v>470480.85</v>
      </c>
      <c r="K18" s="337" t="s">
        <v>13</v>
      </c>
      <c r="L18" s="453">
        <f t="shared" ref="L18:M18" si="9">I18/C18</f>
        <v>3.0957170179708258E-2</v>
      </c>
      <c r="M18" s="453">
        <f t="shared" si="9"/>
        <v>3.0957170179708258E-2</v>
      </c>
    </row>
    <row r="19" spans="1:13">
      <c r="A19" s="23"/>
      <c r="B19" s="23"/>
      <c r="C19" s="623"/>
      <c r="D19" s="23"/>
      <c r="E19" s="527"/>
      <c r="F19" s="23"/>
      <c r="G19" s="23"/>
      <c r="H19" s="23"/>
      <c r="I19" s="23"/>
      <c r="J19" s="23"/>
      <c r="K19" s="23"/>
      <c r="L19" s="23"/>
      <c r="M19" s="23"/>
    </row>
    <row r="20" spans="1:13" ht="14.25">
      <c r="A20" s="952" t="s">
        <v>52</v>
      </c>
      <c r="B20" s="952"/>
      <c r="C20" s="952"/>
      <c r="D20" s="952"/>
      <c r="E20" s="952"/>
      <c r="F20" s="952"/>
      <c r="G20" s="952"/>
      <c r="H20" s="952"/>
      <c r="I20" s="952"/>
      <c r="J20" s="952"/>
      <c r="K20" s="952"/>
      <c r="L20" s="952"/>
      <c r="M20" s="952"/>
    </row>
    <row r="21" spans="1:13" ht="14.25">
      <c r="A21" s="952" t="s">
        <v>53</v>
      </c>
      <c r="B21" s="952"/>
      <c r="C21" s="952"/>
      <c r="D21" s="952"/>
      <c r="E21" s="952"/>
      <c r="F21" s="952"/>
      <c r="G21" s="952"/>
      <c r="H21" s="952"/>
      <c r="I21" s="952"/>
      <c r="J21" s="952"/>
      <c r="K21" s="952"/>
      <c r="L21" s="952"/>
      <c r="M21" s="952"/>
    </row>
    <row r="22" spans="1:13" ht="15.75" customHeight="1">
      <c r="A22" s="800" t="s">
        <v>54</v>
      </c>
      <c r="B22" s="800"/>
      <c r="C22" s="800"/>
      <c r="D22" s="800"/>
      <c r="E22" s="800"/>
      <c r="F22" s="800"/>
      <c r="G22" s="800"/>
      <c r="H22" s="800"/>
      <c r="I22" s="800"/>
      <c r="J22" s="800"/>
      <c r="K22" s="800"/>
      <c r="L22" s="800"/>
      <c r="M22" s="800"/>
    </row>
    <row r="23" spans="1:13">
      <c r="A23" s="769" t="s">
        <v>55</v>
      </c>
      <c r="B23" s="769"/>
      <c r="C23" s="769"/>
      <c r="D23" s="769"/>
      <c r="E23" s="769"/>
      <c r="F23" s="769"/>
      <c r="G23" s="769"/>
      <c r="H23" s="769"/>
      <c r="I23" s="769"/>
      <c r="J23" s="769"/>
      <c r="K23" s="769"/>
      <c r="L23" s="769"/>
      <c r="M23" s="769"/>
    </row>
    <row r="24" spans="1:13">
      <c r="A24" s="745"/>
      <c r="B24" s="745"/>
      <c r="C24" s="745"/>
      <c r="D24" s="745"/>
      <c r="E24" s="745"/>
      <c r="F24" s="745"/>
      <c r="G24" s="745"/>
      <c r="H24" s="101"/>
      <c r="I24" s="745"/>
      <c r="J24" s="745"/>
      <c r="K24" s="745"/>
      <c r="L24" s="745"/>
      <c r="M24" s="745"/>
    </row>
  </sheetData>
  <mergeCells count="11">
    <mergeCell ref="A20:M20"/>
    <mergeCell ref="A21:M21"/>
    <mergeCell ref="A22:M22"/>
    <mergeCell ref="A23:M23"/>
    <mergeCell ref="A1:M1"/>
    <mergeCell ref="A2:M2"/>
    <mergeCell ref="A3:M3"/>
    <mergeCell ref="B5:D5"/>
    <mergeCell ref="E5:G5"/>
    <mergeCell ref="H5:J5"/>
    <mergeCell ref="K5:M5"/>
  </mergeCells>
  <phoneticPr fontId="46" type="noConversion"/>
  <printOptions horizontalCentered="1" verticalCentered="1"/>
  <pageMargins left="0.25" right="0.25" top="0.5" bottom="0.5" header="0.5" footer="0.5"/>
  <pageSetup scale="7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8"/>
  <sheetViews>
    <sheetView zoomScale="90" zoomScaleNormal="90" workbookViewId="0">
      <selection activeCell="F53" sqref="F53"/>
    </sheetView>
  </sheetViews>
  <sheetFormatPr defaultColWidth="9.42578125" defaultRowHeight="12.75"/>
  <cols>
    <col min="1" max="1" width="58.5703125" customWidth="1"/>
    <col min="4" max="4" width="10.42578125" customWidth="1"/>
    <col min="6" max="6" width="8.5703125" customWidth="1"/>
    <col min="7" max="7" width="12.140625" bestFit="1" customWidth="1"/>
  </cols>
  <sheetData>
    <row r="1" spans="1:7" ht="15.75">
      <c r="A1" s="951" t="s">
        <v>501</v>
      </c>
      <c r="B1" s="792"/>
      <c r="C1" s="792"/>
      <c r="D1" s="792"/>
      <c r="E1" s="792"/>
      <c r="F1" s="792"/>
      <c r="G1" s="952"/>
    </row>
    <row r="2" spans="1:7" ht="15.75">
      <c r="A2" s="883" t="s">
        <v>1</v>
      </c>
      <c r="B2" s="857"/>
      <c r="C2" s="857"/>
      <c r="D2" s="857"/>
      <c r="E2" s="857"/>
      <c r="F2" s="857"/>
      <c r="G2" s="952"/>
    </row>
    <row r="3" spans="1:7" ht="15.75">
      <c r="A3" s="883" t="s">
        <v>2</v>
      </c>
      <c r="B3" s="857"/>
      <c r="C3" s="857"/>
      <c r="D3" s="857"/>
      <c r="E3" s="857"/>
      <c r="F3" s="857"/>
      <c r="G3" s="952"/>
    </row>
    <row r="4" spans="1:7" ht="16.5" thickBot="1">
      <c r="A4" s="733"/>
      <c r="B4" s="734"/>
      <c r="C4" s="734"/>
      <c r="D4" s="734"/>
      <c r="E4" s="734"/>
      <c r="F4" s="734"/>
      <c r="G4" s="745"/>
    </row>
    <row r="5" spans="1:7" ht="13.5" customHeight="1">
      <c r="A5" s="953" t="s">
        <v>502</v>
      </c>
      <c r="B5" s="955" t="s">
        <v>503</v>
      </c>
      <c r="C5" s="956"/>
      <c r="D5" s="956"/>
      <c r="E5" s="957"/>
      <c r="F5" s="956" t="s">
        <v>504</v>
      </c>
      <c r="G5" s="958"/>
    </row>
    <row r="6" spans="1:7" ht="13.5" customHeight="1">
      <c r="A6" s="954"/>
      <c r="B6" s="961" t="s">
        <v>505</v>
      </c>
      <c r="C6" s="962"/>
      <c r="D6" s="962"/>
      <c r="E6" s="963"/>
      <c r="F6" s="959"/>
      <c r="G6" s="960"/>
    </row>
    <row r="7" spans="1:7" ht="24.75" customHeight="1" thickBot="1">
      <c r="A7" s="954"/>
      <c r="B7" s="160" t="s">
        <v>506</v>
      </c>
      <c r="C7" s="161" t="s">
        <v>507</v>
      </c>
      <c r="D7" s="161" t="s">
        <v>508</v>
      </c>
      <c r="E7" s="162" t="s">
        <v>509</v>
      </c>
      <c r="F7" s="441" t="s">
        <v>510</v>
      </c>
      <c r="G7" s="162" t="s">
        <v>511</v>
      </c>
    </row>
    <row r="8" spans="1:7" ht="14.25">
      <c r="A8" s="158" t="s">
        <v>512</v>
      </c>
      <c r="B8" s="166"/>
      <c r="C8" s="167" t="s">
        <v>513</v>
      </c>
      <c r="D8" s="168" t="s">
        <v>513</v>
      </c>
      <c r="E8" s="169" t="s">
        <v>513</v>
      </c>
      <c r="F8" s="442">
        <v>0</v>
      </c>
      <c r="G8" s="163">
        <v>0</v>
      </c>
    </row>
    <row r="9" spans="1:7" ht="14.25">
      <c r="A9" s="159" t="s">
        <v>514</v>
      </c>
      <c r="B9" s="170"/>
      <c r="C9" s="167" t="s">
        <v>513</v>
      </c>
      <c r="D9" s="171"/>
      <c r="E9" s="172"/>
      <c r="F9" s="443">
        <v>0</v>
      </c>
      <c r="G9" s="163">
        <v>0</v>
      </c>
    </row>
    <row r="10" spans="1:7" ht="14.25">
      <c r="A10" s="159" t="s">
        <v>515</v>
      </c>
      <c r="B10" s="170"/>
      <c r="C10" s="167" t="s">
        <v>513</v>
      </c>
      <c r="D10" s="171" t="s">
        <v>513</v>
      </c>
      <c r="E10" s="172" t="s">
        <v>513</v>
      </c>
      <c r="F10" s="443">
        <v>0</v>
      </c>
      <c r="G10" s="163">
        <v>0</v>
      </c>
    </row>
    <row r="11" spans="1:7" ht="14.25">
      <c r="A11" s="159" t="s">
        <v>516</v>
      </c>
      <c r="B11" s="170"/>
      <c r="C11" s="167" t="s">
        <v>513</v>
      </c>
      <c r="D11" s="171"/>
      <c r="E11" s="172"/>
      <c r="F11" s="443">
        <v>0</v>
      </c>
      <c r="G11" s="163">
        <v>0</v>
      </c>
    </row>
    <row r="12" spans="1:7" ht="14.25">
      <c r="A12" s="159" t="s">
        <v>517</v>
      </c>
      <c r="B12" s="173"/>
      <c r="C12" s="167" t="s">
        <v>513</v>
      </c>
      <c r="D12" s="174"/>
      <c r="E12" s="175" t="s">
        <v>513</v>
      </c>
      <c r="F12" s="443">
        <v>0</v>
      </c>
      <c r="G12" s="163">
        <v>0</v>
      </c>
    </row>
    <row r="13" spans="1:7" ht="14.25">
      <c r="A13" s="159" t="s">
        <v>518</v>
      </c>
      <c r="B13" s="173"/>
      <c r="C13" s="167" t="s">
        <v>513</v>
      </c>
      <c r="D13" s="174"/>
      <c r="E13" s="175"/>
      <c r="F13" s="443">
        <v>0</v>
      </c>
      <c r="G13" s="163">
        <v>0</v>
      </c>
    </row>
    <row r="14" spans="1:7" ht="14.25">
      <c r="A14" s="159" t="s">
        <v>519</v>
      </c>
      <c r="B14" s="173"/>
      <c r="C14" s="167" t="s">
        <v>513</v>
      </c>
      <c r="D14" s="174"/>
      <c r="E14" s="175"/>
      <c r="F14" s="443">
        <v>0</v>
      </c>
      <c r="G14" s="163">
        <v>0</v>
      </c>
    </row>
    <row r="15" spans="1:7" ht="14.25">
      <c r="A15" s="159" t="s">
        <v>520</v>
      </c>
      <c r="B15" s="173"/>
      <c r="C15" s="167" t="s">
        <v>513</v>
      </c>
      <c r="D15" s="174"/>
      <c r="E15" s="175"/>
      <c r="F15" s="443">
        <v>0</v>
      </c>
      <c r="G15" s="163">
        <v>0</v>
      </c>
    </row>
    <row r="16" spans="1:7" ht="14.25">
      <c r="A16" s="159" t="s">
        <v>521</v>
      </c>
      <c r="B16" s="173"/>
      <c r="C16" s="167" t="s">
        <v>513</v>
      </c>
      <c r="D16" s="174"/>
      <c r="E16" s="175"/>
      <c r="F16" s="443">
        <v>0</v>
      </c>
      <c r="G16" s="163">
        <v>0</v>
      </c>
    </row>
    <row r="17" spans="1:7" ht="14.25">
      <c r="A17" s="159" t="s">
        <v>522</v>
      </c>
      <c r="B17" s="173"/>
      <c r="C17" s="167" t="s">
        <v>513</v>
      </c>
      <c r="D17" s="174"/>
      <c r="E17" s="175"/>
      <c r="F17" s="443">
        <v>0</v>
      </c>
      <c r="G17" s="163">
        <v>0</v>
      </c>
    </row>
    <row r="18" spans="1:7" ht="14.25">
      <c r="A18" s="159" t="s">
        <v>523</v>
      </c>
      <c r="B18" s="173"/>
      <c r="C18" s="167" t="s">
        <v>513</v>
      </c>
      <c r="D18" s="174"/>
      <c r="E18" s="175"/>
      <c r="F18" s="443">
        <v>0</v>
      </c>
      <c r="G18" s="163">
        <v>0</v>
      </c>
    </row>
    <row r="19" spans="1:7" ht="14.25">
      <c r="A19" s="159" t="s">
        <v>524</v>
      </c>
      <c r="B19" s="173"/>
      <c r="C19" s="167" t="s">
        <v>513</v>
      </c>
      <c r="D19" s="174"/>
      <c r="E19" s="175"/>
      <c r="F19" s="443">
        <v>0</v>
      </c>
      <c r="G19" s="163">
        <v>0</v>
      </c>
    </row>
    <row r="20" spans="1:7" ht="14.25">
      <c r="A20" s="159" t="s">
        <v>525</v>
      </c>
      <c r="B20" s="176"/>
      <c r="C20" s="167" t="s">
        <v>513</v>
      </c>
      <c r="D20" s="174"/>
      <c r="E20" s="175"/>
      <c r="F20" s="443">
        <v>0</v>
      </c>
      <c r="G20" s="163">
        <v>0</v>
      </c>
    </row>
    <row r="21" spans="1:7" ht="14.25">
      <c r="A21" s="159" t="s">
        <v>526</v>
      </c>
      <c r="B21" s="176"/>
      <c r="C21" s="167" t="s">
        <v>513</v>
      </c>
      <c r="D21" s="174"/>
      <c r="E21" s="175"/>
      <c r="F21" s="443">
        <v>0</v>
      </c>
      <c r="G21" s="163">
        <v>0</v>
      </c>
    </row>
    <row r="22" spans="1:7" ht="14.25">
      <c r="A22" s="159" t="s">
        <v>527</v>
      </c>
      <c r="B22" s="177"/>
      <c r="C22" s="167" t="s">
        <v>513</v>
      </c>
      <c r="D22" s="178"/>
      <c r="E22" s="179"/>
      <c r="F22" s="443">
        <v>0</v>
      </c>
      <c r="G22" s="163">
        <v>0</v>
      </c>
    </row>
    <row r="23" spans="1:7" ht="14.25">
      <c r="A23" s="159" t="s">
        <v>528</v>
      </c>
      <c r="B23" s="177"/>
      <c r="C23" s="167" t="s">
        <v>513</v>
      </c>
      <c r="D23" s="178"/>
      <c r="E23" s="179"/>
      <c r="F23" s="443">
        <v>0</v>
      </c>
      <c r="G23" s="163">
        <v>0</v>
      </c>
    </row>
    <row r="24" spans="1:7" ht="14.25">
      <c r="A24" s="159" t="s">
        <v>529</v>
      </c>
      <c r="B24" s="177"/>
      <c r="C24" s="167" t="s">
        <v>513</v>
      </c>
      <c r="D24" s="178"/>
      <c r="E24" s="179"/>
      <c r="F24" s="443">
        <v>0</v>
      </c>
      <c r="G24" s="163">
        <v>0</v>
      </c>
    </row>
    <row r="25" spans="1:7" ht="14.25">
      <c r="A25" s="159" t="s">
        <v>530</v>
      </c>
      <c r="B25" s="177"/>
      <c r="C25" s="167" t="s">
        <v>513</v>
      </c>
      <c r="D25" s="178"/>
      <c r="E25" s="179"/>
      <c r="F25" s="443">
        <v>0</v>
      </c>
      <c r="G25" s="163">
        <v>0</v>
      </c>
    </row>
    <row r="26" spans="1:7" ht="14.25">
      <c r="A26" s="159" t="s">
        <v>531</v>
      </c>
      <c r="B26" s="177"/>
      <c r="C26" s="167" t="s">
        <v>513</v>
      </c>
      <c r="D26" s="178"/>
      <c r="E26" s="179"/>
      <c r="F26" s="443">
        <v>0</v>
      </c>
      <c r="G26" s="163">
        <v>0</v>
      </c>
    </row>
    <row r="27" spans="1:7" ht="14.25">
      <c r="A27" s="159" t="s">
        <v>532</v>
      </c>
      <c r="B27" s="177"/>
      <c r="C27" s="167" t="s">
        <v>513</v>
      </c>
      <c r="D27" s="178" t="s">
        <v>513</v>
      </c>
      <c r="E27" s="179" t="s">
        <v>513</v>
      </c>
      <c r="F27" s="443">
        <v>0</v>
      </c>
      <c r="G27" s="163">
        <v>0</v>
      </c>
    </row>
    <row r="28" spans="1:7" ht="14.25">
      <c r="A28" s="159" t="s">
        <v>533</v>
      </c>
      <c r="B28" s="177"/>
      <c r="C28" s="167" t="s">
        <v>513</v>
      </c>
      <c r="D28" s="178" t="s">
        <v>513</v>
      </c>
      <c r="E28" s="179" t="s">
        <v>513</v>
      </c>
      <c r="F28" s="443">
        <v>0</v>
      </c>
      <c r="G28" s="163">
        <v>0</v>
      </c>
    </row>
    <row r="29" spans="1:7" ht="14.25">
      <c r="A29" s="159" t="s">
        <v>534</v>
      </c>
      <c r="B29" s="177"/>
      <c r="C29" s="167" t="s">
        <v>513</v>
      </c>
      <c r="D29" s="178"/>
      <c r="E29" s="179"/>
      <c r="F29" s="443">
        <v>0</v>
      </c>
      <c r="G29" s="163">
        <v>0</v>
      </c>
    </row>
    <row r="30" spans="1:7" ht="14.25">
      <c r="A30" s="159" t="s">
        <v>535</v>
      </c>
      <c r="B30" s="177"/>
      <c r="C30" s="167" t="s">
        <v>513</v>
      </c>
      <c r="D30" s="178"/>
      <c r="E30" s="179"/>
      <c r="F30" s="443">
        <v>0</v>
      </c>
      <c r="G30" s="163">
        <v>0</v>
      </c>
    </row>
    <row r="31" spans="1:7" ht="14.25">
      <c r="A31" s="159" t="s">
        <v>536</v>
      </c>
      <c r="B31" s="177"/>
      <c r="C31" s="167" t="s">
        <v>513</v>
      </c>
      <c r="D31" s="178"/>
      <c r="E31" s="179"/>
      <c r="F31" s="443">
        <v>0</v>
      </c>
      <c r="G31" s="163">
        <v>0</v>
      </c>
    </row>
    <row r="32" spans="1:7" ht="14.25">
      <c r="A32" s="159" t="s">
        <v>537</v>
      </c>
      <c r="B32" s="177"/>
      <c r="C32" s="167" t="s">
        <v>513</v>
      </c>
      <c r="D32" s="178"/>
      <c r="E32" s="179"/>
      <c r="F32" s="443">
        <v>8</v>
      </c>
      <c r="G32" s="163">
        <v>23</v>
      </c>
    </row>
    <row r="33" spans="1:7" ht="15" thickBot="1">
      <c r="A33" s="159" t="s">
        <v>538</v>
      </c>
      <c r="B33" s="177"/>
      <c r="C33" s="167" t="s">
        <v>513</v>
      </c>
      <c r="D33" s="178"/>
      <c r="E33" s="179"/>
      <c r="F33" s="443">
        <v>0</v>
      </c>
      <c r="G33" s="163">
        <v>0</v>
      </c>
    </row>
    <row r="34" spans="1:7" ht="15.75" thickBot="1">
      <c r="A34" s="438" t="s">
        <v>539</v>
      </c>
      <c r="B34" s="439"/>
      <c r="C34" s="165"/>
      <c r="D34" s="165"/>
      <c r="E34" s="445"/>
      <c r="F34" s="444">
        <f>SUM(F8:F33)</f>
        <v>8</v>
      </c>
      <c r="G34" s="440">
        <f>SUM(G8:G33)</f>
        <v>23</v>
      </c>
    </row>
    <row r="35" spans="1:7" ht="15">
      <c r="A35" s="57"/>
      <c r="B35" s="75"/>
      <c r="C35" s="75"/>
      <c r="D35" s="75"/>
      <c r="E35" s="75"/>
      <c r="F35" s="164"/>
      <c r="G35" s="164"/>
    </row>
    <row r="36" spans="1:7" ht="15.6" customHeight="1">
      <c r="A36" s="950" t="s">
        <v>540</v>
      </c>
      <c r="B36" s="950"/>
      <c r="C36" s="950"/>
      <c r="D36" s="950"/>
      <c r="E36" s="950"/>
      <c r="F36" s="950"/>
      <c r="G36" s="950"/>
    </row>
    <row r="37" spans="1:7" ht="28.5" customHeight="1">
      <c r="A37" s="950" t="s">
        <v>541</v>
      </c>
      <c r="B37" s="950"/>
      <c r="C37" s="950"/>
      <c r="D37" s="950"/>
      <c r="E37" s="950"/>
      <c r="F37" s="950"/>
      <c r="G37" s="950"/>
    </row>
    <row r="38" spans="1:7" ht="27.75" customHeight="1">
      <c r="A38" s="949" t="s">
        <v>542</v>
      </c>
      <c r="B38" s="949"/>
      <c r="C38" s="949"/>
      <c r="D38" s="949"/>
      <c r="E38" s="949"/>
      <c r="F38" s="949"/>
      <c r="G38" s="949"/>
    </row>
  </sheetData>
  <mergeCells count="10">
    <mergeCell ref="A38:G38"/>
    <mergeCell ref="A36:G36"/>
    <mergeCell ref="A1:G1"/>
    <mergeCell ref="A2:G2"/>
    <mergeCell ref="A3:G3"/>
    <mergeCell ref="A5:A7"/>
    <mergeCell ref="B5:E5"/>
    <mergeCell ref="F5:G6"/>
    <mergeCell ref="B6:E6"/>
    <mergeCell ref="A37:G37"/>
  </mergeCells>
  <printOptions horizontalCentered="1" verticalCentered="1" headings="1"/>
  <pageMargins left="0.25" right="0.25" top="0.5" bottom="0.5" header="0.5" footer="0.5"/>
  <pageSetup scale="85" orientation="portrait"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L23" sqref="L23"/>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4.5703125" customWidth="1"/>
  </cols>
  <sheetData>
    <row r="1" spans="1:9" ht="15.75">
      <c r="A1" s="792" t="s">
        <v>543</v>
      </c>
      <c r="B1" s="792"/>
      <c r="C1" s="792"/>
      <c r="D1" s="792"/>
      <c r="E1" s="792"/>
      <c r="F1" s="792"/>
      <c r="G1" s="792"/>
      <c r="H1" s="792"/>
      <c r="I1" s="792"/>
    </row>
    <row r="2" spans="1:9" ht="15.75">
      <c r="A2" s="856" t="s">
        <v>1</v>
      </c>
      <c r="B2" s="857"/>
      <c r="C2" s="857"/>
      <c r="D2" s="857"/>
      <c r="E2" s="857"/>
      <c r="F2" s="857"/>
      <c r="G2" s="857"/>
      <c r="H2" s="857"/>
      <c r="I2" s="857"/>
    </row>
    <row r="3" spans="1:9" ht="15.75">
      <c r="A3" s="856" t="s">
        <v>2</v>
      </c>
      <c r="B3" s="857"/>
      <c r="C3" s="857"/>
      <c r="D3" s="857"/>
      <c r="E3" s="857"/>
      <c r="F3" s="857"/>
      <c r="G3" s="857"/>
      <c r="H3" s="857"/>
      <c r="I3" s="857"/>
    </row>
    <row r="4" spans="1:9" ht="15.75">
      <c r="A4" s="242"/>
      <c r="B4" s="243"/>
      <c r="C4" s="243"/>
      <c r="D4" s="243"/>
      <c r="E4" s="243"/>
      <c r="F4" s="243"/>
      <c r="G4" s="243"/>
      <c r="H4" s="243"/>
      <c r="I4" s="243"/>
    </row>
    <row r="5" spans="1:9" ht="45" customHeight="1">
      <c r="A5" s="754" t="s">
        <v>301</v>
      </c>
      <c r="B5" s="754" t="s">
        <v>544</v>
      </c>
      <c r="C5" s="754" t="s">
        <v>321</v>
      </c>
      <c r="D5" s="754" t="s">
        <v>304</v>
      </c>
      <c r="E5" s="754" t="s">
        <v>10</v>
      </c>
      <c r="F5" s="754" t="s">
        <v>263</v>
      </c>
      <c r="G5" s="754" t="s">
        <v>545</v>
      </c>
      <c r="H5" s="754" t="s">
        <v>546</v>
      </c>
      <c r="I5" s="754" t="s">
        <v>547</v>
      </c>
    </row>
    <row r="6" spans="1:9">
      <c r="A6" s="13" t="s">
        <v>434</v>
      </c>
      <c r="B6" s="326" t="s">
        <v>13</v>
      </c>
      <c r="C6" s="54">
        <v>1777521</v>
      </c>
      <c r="D6" s="326" t="s">
        <v>13</v>
      </c>
      <c r="E6" s="54">
        <v>1777521</v>
      </c>
      <c r="F6" s="54">
        <v>1708891</v>
      </c>
      <c r="G6" s="251">
        <f t="shared" ref="G6:G16" si="0">E6/F6</f>
        <v>1.0401605485662924</v>
      </c>
      <c r="H6" s="711">
        <v>5.7549438424760232E-3</v>
      </c>
      <c r="I6" s="687">
        <v>5660315</v>
      </c>
    </row>
    <row r="7" spans="1:9">
      <c r="A7" s="13" t="s">
        <v>435</v>
      </c>
      <c r="B7" s="326" t="s">
        <v>13</v>
      </c>
      <c r="C7" s="54">
        <v>1787290</v>
      </c>
      <c r="D7" s="326" t="s">
        <v>13</v>
      </c>
      <c r="E7" s="54">
        <v>1787290</v>
      </c>
      <c r="F7" s="54">
        <v>1708891</v>
      </c>
      <c r="G7" s="251">
        <f t="shared" si="0"/>
        <v>1.0458771214781983</v>
      </c>
      <c r="H7" s="711">
        <f t="shared" ref="H7:H12" si="1">+(E7-E6)/+E6</f>
        <v>5.4958563077454501E-3</v>
      </c>
      <c r="I7" s="327">
        <v>5662936</v>
      </c>
    </row>
    <row r="8" spans="1:9">
      <c r="A8" s="13" t="s">
        <v>436</v>
      </c>
      <c r="B8" s="326" t="s">
        <v>13</v>
      </c>
      <c r="C8" s="54">
        <v>1796671</v>
      </c>
      <c r="D8" s="326" t="s">
        <v>13</v>
      </c>
      <c r="E8" s="54">
        <v>1796671</v>
      </c>
      <c r="F8" s="54">
        <v>1708891</v>
      </c>
      <c r="G8" s="251">
        <f t="shared" si="0"/>
        <v>1.0513666465561584</v>
      </c>
      <c r="H8" s="711">
        <f t="shared" si="1"/>
        <v>5.2487285219522291E-3</v>
      </c>
      <c r="I8" s="327">
        <v>5665809</v>
      </c>
    </row>
    <row r="9" spans="1:9">
      <c r="A9" s="13" t="s">
        <v>437</v>
      </c>
      <c r="B9" s="326" t="s">
        <v>13</v>
      </c>
      <c r="C9" s="54">
        <v>1808053</v>
      </c>
      <c r="D9" s="326" t="s">
        <v>13</v>
      </c>
      <c r="E9" s="54">
        <v>1808053</v>
      </c>
      <c r="F9" s="54">
        <v>1710846</v>
      </c>
      <c r="G9" s="251">
        <f t="shared" si="0"/>
        <v>1.0568180888285679</v>
      </c>
      <c r="H9" s="193">
        <f t="shared" si="1"/>
        <v>6.3350496557243929E-3</v>
      </c>
      <c r="I9" s="327">
        <v>5667264</v>
      </c>
    </row>
    <row r="10" spans="1:9">
      <c r="A10" s="13" t="s">
        <v>438</v>
      </c>
      <c r="B10" s="326" t="s">
        <v>13</v>
      </c>
      <c r="C10" s="54">
        <v>1824721</v>
      </c>
      <c r="D10" s="326" t="s">
        <v>13</v>
      </c>
      <c r="E10" s="54">
        <v>1824721</v>
      </c>
      <c r="F10" s="54">
        <v>1710846</v>
      </c>
      <c r="G10" s="251">
        <f t="shared" si="0"/>
        <v>1.0665606372519794</v>
      </c>
      <c r="H10" s="193">
        <f t="shared" si="1"/>
        <v>9.2187563085816618E-3</v>
      </c>
      <c r="I10" s="327">
        <v>5669671</v>
      </c>
    </row>
    <row r="11" spans="1:9">
      <c r="A11" s="13" t="s">
        <v>439</v>
      </c>
      <c r="B11" s="326" t="s">
        <v>13</v>
      </c>
      <c r="C11" s="284">
        <v>1829212</v>
      </c>
      <c r="D11" s="326" t="s">
        <v>13</v>
      </c>
      <c r="E11" s="54">
        <v>1829212</v>
      </c>
      <c r="F11" s="54">
        <v>1710846</v>
      </c>
      <c r="G11" s="251">
        <f t="shared" si="0"/>
        <v>1.0691856543487841</v>
      </c>
      <c r="H11" s="193">
        <f t="shared" si="1"/>
        <v>2.4611981776940144E-3</v>
      </c>
      <c r="I11" s="327">
        <v>5671301</v>
      </c>
    </row>
    <row r="12" spans="1:9">
      <c r="A12" s="13" t="s">
        <v>310</v>
      </c>
      <c r="B12" s="326" t="s">
        <v>13</v>
      </c>
      <c r="C12" s="54">
        <v>1839181</v>
      </c>
      <c r="D12" s="326" t="s">
        <v>13</v>
      </c>
      <c r="E12" s="54">
        <v>1839181</v>
      </c>
      <c r="F12" s="54">
        <v>1712461.5055414224</v>
      </c>
      <c r="G12" s="251">
        <f t="shared" si="0"/>
        <v>1.0739984484606053</v>
      </c>
      <c r="H12" s="193">
        <f t="shared" si="1"/>
        <v>5.449887711211166E-3</v>
      </c>
      <c r="I12" s="327">
        <v>5672733</v>
      </c>
    </row>
    <row r="13" spans="1:9">
      <c r="A13" s="13" t="s">
        <v>311</v>
      </c>
      <c r="B13" s="326" t="s">
        <v>13</v>
      </c>
      <c r="C13" s="74">
        <v>1847416</v>
      </c>
      <c r="D13" s="326" t="s">
        <v>13</v>
      </c>
      <c r="E13" s="71">
        <v>1847416</v>
      </c>
      <c r="F13" s="71">
        <v>1712462</v>
      </c>
      <c r="G13" s="251">
        <f t="shared" si="0"/>
        <v>1.0788070041846185</v>
      </c>
      <c r="H13" s="193">
        <f>+(E13-E12)/+E12</f>
        <v>4.4775364686781777E-3</v>
      </c>
      <c r="I13" s="71">
        <v>5676101</v>
      </c>
    </row>
    <row r="14" spans="1:9">
      <c r="A14" s="13" t="s">
        <v>312</v>
      </c>
      <c r="B14" s="326" t="s">
        <v>13</v>
      </c>
      <c r="C14" s="74">
        <v>1856516</v>
      </c>
      <c r="D14" s="326" t="s">
        <v>13</v>
      </c>
      <c r="E14" s="71">
        <v>1856516</v>
      </c>
      <c r="F14" s="71">
        <v>1712461.5055414224</v>
      </c>
      <c r="G14" s="251">
        <f t="shared" si="0"/>
        <v>1.0841213037445956</v>
      </c>
      <c r="H14" s="193">
        <f>+(E14-E13)/+E13</f>
        <v>4.9257990620412513E-3</v>
      </c>
      <c r="I14" s="71">
        <v>5680136</v>
      </c>
    </row>
    <row r="15" spans="1:9">
      <c r="A15" s="13" t="s">
        <v>313</v>
      </c>
      <c r="B15" s="326" t="s">
        <v>13</v>
      </c>
      <c r="C15" s="74">
        <v>1845546</v>
      </c>
      <c r="D15" s="326" t="s">
        <v>13</v>
      </c>
      <c r="E15" s="74">
        <v>1845546</v>
      </c>
      <c r="F15" s="71">
        <v>1715832.3065554691</v>
      </c>
      <c r="G15" s="251">
        <f t="shared" si="0"/>
        <v>1.0755981181546412</v>
      </c>
      <c r="H15" s="193">
        <f>+(E15-E14)/+E14</f>
        <v>-5.9089175638669424E-3</v>
      </c>
      <c r="I15" s="71">
        <v>5683778</v>
      </c>
    </row>
    <row r="16" spans="1:9">
      <c r="A16" s="13" t="s">
        <v>314</v>
      </c>
      <c r="B16" s="326" t="s">
        <v>13</v>
      </c>
      <c r="C16" s="74">
        <v>1827239</v>
      </c>
      <c r="D16" s="326" t="s">
        <v>13</v>
      </c>
      <c r="E16" s="71">
        <v>1827239</v>
      </c>
      <c r="F16" s="71">
        <v>1715832.3065554691</v>
      </c>
      <c r="G16" s="251">
        <f t="shared" si="0"/>
        <v>1.0649286605799955</v>
      </c>
      <c r="H16" s="193">
        <f>+(E16-E15)/+E15</f>
        <v>-9.9195576810331473E-3</v>
      </c>
      <c r="I16" s="71">
        <v>5686644</v>
      </c>
    </row>
    <row r="17" spans="1:9" ht="13.5" thickBot="1">
      <c r="A17" s="12" t="s">
        <v>315</v>
      </c>
      <c r="B17" s="326"/>
      <c r="C17" s="180"/>
      <c r="D17" s="326"/>
      <c r="E17" s="454"/>
      <c r="F17" s="454"/>
      <c r="G17" s="455"/>
      <c r="H17" s="72"/>
      <c r="I17" s="53"/>
    </row>
    <row r="18" spans="1:9" ht="13.5" thickBot="1">
      <c r="A18" s="181" t="s">
        <v>316</v>
      </c>
      <c r="B18" s="328" t="s">
        <v>13</v>
      </c>
      <c r="C18" s="182">
        <f>C16</f>
        <v>1827239</v>
      </c>
      <c r="D18" s="328" t="s">
        <v>13</v>
      </c>
      <c r="E18" s="182">
        <f>E16</f>
        <v>1827239</v>
      </c>
      <c r="F18" s="182">
        <f>F16</f>
        <v>1715832.3065554691</v>
      </c>
      <c r="G18" s="183">
        <f>+E18/F18</f>
        <v>1.0649286605799955</v>
      </c>
      <c r="H18" s="183">
        <f>SUM(H6:H17)</f>
        <v>3.3539280811204282E-2</v>
      </c>
      <c r="I18" s="615">
        <f>I16</f>
        <v>5686644</v>
      </c>
    </row>
    <row r="20" spans="1:9" ht="14.25" customHeight="1">
      <c r="A20" s="924" t="s">
        <v>548</v>
      </c>
      <c r="B20" s="924"/>
      <c r="C20" s="924"/>
      <c r="D20" s="924"/>
      <c r="E20" s="924"/>
      <c r="F20" s="924"/>
      <c r="G20" s="924"/>
      <c r="H20" s="924"/>
      <c r="I20" s="924"/>
    </row>
    <row r="21" spans="1:9" ht="14.25" customHeight="1">
      <c r="A21" s="924" t="s">
        <v>549</v>
      </c>
      <c r="B21" s="924"/>
      <c r="C21" s="924"/>
      <c r="D21" s="924"/>
      <c r="E21" s="924"/>
      <c r="F21" s="924"/>
      <c r="G21" s="924"/>
      <c r="H21" s="924"/>
      <c r="I21" s="924"/>
    </row>
    <row r="22" spans="1:9" ht="27" customHeight="1">
      <c r="A22" s="804" t="s">
        <v>55</v>
      </c>
      <c r="B22" s="804"/>
      <c r="C22" s="804"/>
      <c r="D22" s="804"/>
      <c r="E22" s="804"/>
      <c r="F22" s="804"/>
      <c r="G22" s="804"/>
      <c r="H22" s="804"/>
      <c r="I22" s="804"/>
    </row>
  </sheetData>
  <mergeCells count="6">
    <mergeCell ref="A1:I1"/>
    <mergeCell ref="A3:I3"/>
    <mergeCell ref="A2:I2"/>
    <mergeCell ref="A22:I22"/>
    <mergeCell ref="A20:I20"/>
    <mergeCell ref="A21:I21"/>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3"/>
  <sheetViews>
    <sheetView zoomScaleNormal="100" workbookViewId="0">
      <selection activeCell="D22" sqref="D22"/>
    </sheetView>
  </sheetViews>
  <sheetFormatPr defaultRowHeight="12.75"/>
  <cols>
    <col min="1" max="1" width="17.5703125" customWidth="1"/>
    <col min="2" max="5" width="26.7109375" customWidth="1"/>
    <col min="6" max="12" width="9.5703125" customWidth="1"/>
    <col min="13" max="13" width="13.5703125" customWidth="1"/>
  </cols>
  <sheetData>
    <row r="1" spans="1:14" ht="15.75">
      <c r="A1" s="792" t="s">
        <v>550</v>
      </c>
      <c r="B1" s="792"/>
      <c r="C1" s="792"/>
      <c r="D1" s="792"/>
      <c r="E1" s="792"/>
      <c r="F1" s="745"/>
      <c r="G1" s="745"/>
      <c r="H1" s="745"/>
      <c r="I1" s="745"/>
      <c r="J1" s="745"/>
      <c r="K1" s="745"/>
      <c r="L1" s="745"/>
      <c r="M1" s="745"/>
      <c r="N1" s="745"/>
    </row>
    <row r="2" spans="1:14" ht="15.75">
      <c r="A2" s="792" t="s">
        <v>1</v>
      </c>
      <c r="B2" s="792"/>
      <c r="C2" s="792"/>
      <c r="D2" s="792"/>
      <c r="E2" s="792"/>
      <c r="F2" s="745"/>
      <c r="G2" s="745"/>
      <c r="H2" s="745"/>
      <c r="I2" s="745"/>
      <c r="J2" s="745"/>
      <c r="K2" s="745"/>
      <c r="L2" s="745"/>
      <c r="M2" s="745"/>
      <c r="N2" s="745"/>
    </row>
    <row r="3" spans="1:14" ht="15.75">
      <c r="A3" s="964" t="s">
        <v>2</v>
      </c>
      <c r="B3" s="964"/>
      <c r="C3" s="964"/>
      <c r="D3" s="964"/>
      <c r="E3" s="964"/>
      <c r="F3" s="745"/>
      <c r="G3" s="745"/>
      <c r="H3" s="745"/>
      <c r="I3" s="745"/>
      <c r="J3" s="745"/>
      <c r="K3" s="745"/>
      <c r="L3" s="745"/>
      <c r="M3" s="745"/>
      <c r="N3" s="745"/>
    </row>
    <row r="4" spans="1:14" ht="15.75">
      <c r="A4" s="244"/>
      <c r="B4" s="244"/>
      <c r="C4" s="244"/>
      <c r="D4" s="244"/>
      <c r="E4" s="244"/>
      <c r="F4" s="745"/>
      <c r="G4" s="745"/>
      <c r="H4" s="745"/>
      <c r="I4" s="745"/>
      <c r="J4" s="745"/>
      <c r="K4" s="745"/>
      <c r="L4" s="745"/>
      <c r="M4" s="745"/>
      <c r="N4" s="745"/>
    </row>
    <row r="5" spans="1:14" ht="42.75" customHeight="1">
      <c r="A5" s="87">
        <v>2021</v>
      </c>
      <c r="B5" s="758" t="s">
        <v>551</v>
      </c>
      <c r="C5" s="759" t="s">
        <v>4</v>
      </c>
      <c r="D5" s="760" t="s">
        <v>552</v>
      </c>
      <c r="E5" s="760" t="s">
        <v>553</v>
      </c>
      <c r="F5" s="745"/>
      <c r="G5" s="745"/>
      <c r="H5" s="745"/>
      <c r="I5" s="745"/>
      <c r="J5" s="745"/>
      <c r="K5" s="745"/>
      <c r="L5" s="745"/>
      <c r="M5" s="745"/>
      <c r="N5" s="745"/>
    </row>
    <row r="6" spans="1:14">
      <c r="A6" s="86"/>
      <c r="B6" s="736" t="s">
        <v>10</v>
      </c>
      <c r="C6" s="736" t="s">
        <v>10</v>
      </c>
      <c r="D6" s="736" t="s">
        <v>10</v>
      </c>
      <c r="E6" s="736" t="s">
        <v>554</v>
      </c>
      <c r="F6" s="745"/>
      <c r="G6" s="745"/>
      <c r="H6" s="745"/>
      <c r="I6" s="745"/>
      <c r="J6" s="745"/>
      <c r="K6" s="745"/>
      <c r="L6" s="745"/>
      <c r="M6" s="745"/>
      <c r="N6" s="745"/>
    </row>
    <row r="7" spans="1:14">
      <c r="A7" s="3" t="s">
        <v>116</v>
      </c>
      <c r="B7" s="1"/>
      <c r="C7" s="1"/>
      <c r="D7" s="1"/>
      <c r="E7" s="1"/>
      <c r="F7" s="745"/>
      <c r="G7" s="745"/>
      <c r="H7" s="745"/>
      <c r="I7" s="745"/>
      <c r="J7" s="745"/>
      <c r="K7" s="745"/>
      <c r="L7" s="745"/>
      <c r="M7" s="745"/>
      <c r="N7" s="745"/>
    </row>
    <row r="8" spans="1:14">
      <c r="A8" s="2" t="s">
        <v>555</v>
      </c>
      <c r="B8" s="24">
        <f>'CARE Table 1'!C13</f>
        <v>437502</v>
      </c>
      <c r="C8" s="331">
        <f>'CARE Table 1'!F13</f>
        <v>0</v>
      </c>
      <c r="D8" s="95">
        <f>'CARE Table 1'!I13</f>
        <v>252989.91</v>
      </c>
      <c r="E8" s="251">
        <f>D8/B8</f>
        <v>0.57826000795424937</v>
      </c>
      <c r="F8" s="745"/>
      <c r="G8" s="745"/>
      <c r="H8" s="745"/>
      <c r="I8" s="745"/>
      <c r="J8" s="745"/>
      <c r="K8" s="745"/>
      <c r="L8" s="745"/>
      <c r="M8" s="745"/>
      <c r="N8" s="745"/>
    </row>
    <row r="9" spans="1:14" ht="13.5" thickBot="1">
      <c r="A9" s="306" t="s">
        <v>556</v>
      </c>
      <c r="B9" s="332">
        <v>0</v>
      </c>
      <c r="C9" s="332">
        <v>0</v>
      </c>
      <c r="D9" s="316">
        <v>0</v>
      </c>
      <c r="E9" s="330">
        <v>0</v>
      </c>
      <c r="F9" s="745"/>
      <c r="G9" s="745"/>
      <c r="H9" s="745"/>
      <c r="I9" s="745"/>
      <c r="J9" s="745"/>
      <c r="K9" s="745"/>
      <c r="L9" s="745"/>
      <c r="M9" s="745"/>
      <c r="N9" s="745"/>
    </row>
    <row r="10" spans="1:14" s="10" customFormat="1" ht="13.5" thickBot="1">
      <c r="A10" s="156" t="s">
        <v>334</v>
      </c>
      <c r="B10" s="334">
        <f>SUM(B8:B9)</f>
        <v>437502</v>
      </c>
      <c r="C10" s="335">
        <f>SUM(C8:C9)</f>
        <v>0</v>
      </c>
      <c r="D10" s="334">
        <f>SUM(D8:D9)</f>
        <v>252989.91</v>
      </c>
      <c r="E10" s="336">
        <f>SUM(E8:E9)</f>
        <v>0.57826000795424937</v>
      </c>
      <c r="F10" s="746"/>
      <c r="G10" s="746"/>
      <c r="H10" s="746"/>
      <c r="I10" s="746"/>
      <c r="J10" s="746"/>
      <c r="K10" s="746"/>
      <c r="L10" s="746"/>
      <c r="M10" s="746"/>
      <c r="N10" s="746"/>
    </row>
    <row r="11" spans="1:14">
      <c r="A11" s="4"/>
      <c r="B11" s="745"/>
      <c r="C11" s="745"/>
      <c r="D11" s="745"/>
      <c r="E11" s="745"/>
      <c r="F11" s="745"/>
      <c r="G11" s="745"/>
      <c r="H11" s="745"/>
      <c r="I11" s="745"/>
      <c r="J11" s="745"/>
      <c r="K11" s="745"/>
      <c r="L11" s="745"/>
      <c r="M11" s="745"/>
      <c r="N11" s="745"/>
    </row>
    <row r="12" spans="1:14" ht="14.25" customHeight="1">
      <c r="A12" s="983" t="s">
        <v>557</v>
      </c>
      <c r="B12" s="983"/>
      <c r="C12" s="983"/>
      <c r="D12" s="983"/>
      <c r="E12" s="983"/>
      <c r="F12" s="7"/>
      <c r="G12" s="7"/>
      <c r="H12" s="7"/>
      <c r="I12" s="7"/>
      <c r="J12" s="7"/>
      <c r="K12" s="7"/>
      <c r="L12" s="7"/>
      <c r="M12" s="7"/>
      <c r="N12" s="7"/>
    </row>
    <row r="13" spans="1:14" ht="14.25" customHeight="1">
      <c r="A13" s="984" t="s">
        <v>558</v>
      </c>
      <c r="B13" s="984"/>
      <c r="C13" s="984"/>
      <c r="D13" s="984"/>
      <c r="E13" s="984"/>
      <c r="F13" s="745"/>
      <c r="G13" s="745"/>
      <c r="H13" s="745"/>
      <c r="I13" s="745"/>
      <c r="J13" s="745"/>
      <c r="K13" s="745"/>
      <c r="L13" s="745"/>
      <c r="M13" s="745"/>
      <c r="N13" s="745"/>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40"/>
  <sheetViews>
    <sheetView topLeftCell="A26" zoomScale="90" zoomScaleNormal="90" workbookViewId="0">
      <selection activeCell="A52" sqref="A52"/>
    </sheetView>
  </sheetViews>
  <sheetFormatPr defaultColWidth="9.140625" defaultRowHeight="12.75"/>
  <cols>
    <col min="1" max="1" width="112.5703125" customWidth="1"/>
    <col min="2" max="2" width="15.5703125" customWidth="1"/>
    <col min="3" max="3" width="37.5703125" customWidth="1"/>
    <col min="4" max="4" width="20.42578125" style="88" customWidth="1"/>
    <col min="5" max="5" width="11.5703125" bestFit="1" customWidth="1"/>
    <col min="6" max="6" width="13.42578125" customWidth="1"/>
    <col min="8" max="8" width="6.42578125" customWidth="1"/>
    <col min="9" max="9" width="7.5703125" customWidth="1"/>
    <col min="10" max="10" width="5.5703125" customWidth="1"/>
    <col min="11" max="11" width="6.5703125" bestFit="1" customWidth="1"/>
    <col min="12" max="12" width="20.5703125" customWidth="1"/>
    <col min="13" max="13" width="4.5703125" customWidth="1"/>
    <col min="14" max="14" width="6.42578125" bestFit="1" customWidth="1"/>
    <col min="15" max="15" width="25.5703125" bestFit="1" customWidth="1"/>
    <col min="16" max="16" width="13.5703125" style="88" customWidth="1"/>
  </cols>
  <sheetData>
    <row r="1" spans="1:16" ht="18" customHeight="1">
      <c r="A1" s="968" t="s">
        <v>559</v>
      </c>
      <c r="B1" s="968"/>
      <c r="C1" s="402"/>
      <c r="D1" s="402"/>
      <c r="E1" s="402"/>
      <c r="F1" s="402"/>
      <c r="G1" s="402"/>
      <c r="H1" s="402"/>
      <c r="I1" s="402"/>
      <c r="J1" s="402"/>
      <c r="K1" s="402"/>
      <c r="L1" s="402"/>
      <c r="M1" s="402"/>
      <c r="N1" s="402"/>
      <c r="O1" s="402"/>
      <c r="P1" s="403"/>
    </row>
    <row r="2" spans="1:16" ht="35.25" customHeight="1">
      <c r="A2" s="968" t="s">
        <v>560</v>
      </c>
      <c r="B2" s="968"/>
      <c r="C2" s="403"/>
      <c r="D2" s="403"/>
      <c r="E2" s="403"/>
      <c r="F2" s="403"/>
      <c r="G2" s="403"/>
      <c r="H2" s="403"/>
      <c r="I2" s="403"/>
      <c r="J2" s="403"/>
      <c r="K2" s="403"/>
      <c r="L2" s="403"/>
      <c r="M2" s="403"/>
      <c r="N2" s="403"/>
      <c r="O2" s="403"/>
      <c r="P2" s="403"/>
    </row>
    <row r="3" spans="1:16" ht="18" customHeight="1">
      <c r="A3" s="968" t="s">
        <v>1</v>
      </c>
      <c r="B3" s="968"/>
      <c r="C3" s="403"/>
      <c r="D3" s="403"/>
      <c r="E3" s="403"/>
      <c r="F3" s="403"/>
      <c r="G3" s="403"/>
      <c r="H3" s="403"/>
      <c r="I3" s="403"/>
      <c r="J3" s="403"/>
      <c r="K3" s="403"/>
      <c r="L3" s="403"/>
      <c r="M3" s="403"/>
      <c r="N3" s="403"/>
      <c r="O3" s="403"/>
      <c r="P3" s="403"/>
    </row>
    <row r="4" spans="1:16" ht="18" customHeight="1">
      <c r="A4" s="968" t="s">
        <v>561</v>
      </c>
      <c r="B4" s="968"/>
      <c r="C4" s="404"/>
      <c r="D4" s="404"/>
      <c r="E4" s="404"/>
      <c r="F4" s="404"/>
      <c r="G4" s="404"/>
      <c r="H4" s="404"/>
      <c r="I4" s="404"/>
      <c r="J4" s="404"/>
      <c r="K4" s="404"/>
      <c r="L4" s="404"/>
      <c r="M4" s="404"/>
      <c r="N4" s="404"/>
      <c r="O4" s="404"/>
      <c r="P4" s="404"/>
    </row>
    <row r="5" spans="1:16" ht="18" customHeight="1">
      <c r="A5" s="512" t="s">
        <v>562</v>
      </c>
      <c r="B5" s="480">
        <v>182</v>
      </c>
      <c r="C5" s="404"/>
      <c r="D5" s="404"/>
      <c r="E5" s="404"/>
      <c r="F5" s="404"/>
      <c r="G5" s="404"/>
      <c r="H5" s="404"/>
      <c r="I5" s="404"/>
      <c r="J5" s="404"/>
      <c r="K5" s="404"/>
      <c r="L5" s="404"/>
      <c r="M5" s="404"/>
      <c r="N5" s="404"/>
      <c r="O5" s="404"/>
      <c r="P5" s="404"/>
    </row>
    <row r="6" spans="1:16" ht="19.5" thickBot="1">
      <c r="A6" s="404"/>
      <c r="B6" s="404"/>
      <c r="C6" s="745"/>
      <c r="D6" s="745"/>
      <c r="E6" s="745"/>
      <c r="F6" s="745"/>
      <c r="G6" s="745"/>
      <c r="H6" s="745"/>
      <c r="I6" s="745"/>
      <c r="J6" s="745"/>
      <c r="K6" s="745"/>
      <c r="L6" s="745"/>
      <c r="M6" s="745"/>
      <c r="N6" s="745"/>
      <c r="O6" s="745"/>
      <c r="P6" s="745"/>
    </row>
    <row r="7" spans="1:16" ht="18.75" thickBot="1">
      <c r="A7" s="966" t="s">
        <v>563</v>
      </c>
      <c r="B7" s="967"/>
      <c r="C7" s="745"/>
      <c r="D7" s="745"/>
      <c r="E7" s="745"/>
      <c r="F7" s="745"/>
      <c r="G7" s="745"/>
      <c r="H7" s="745"/>
      <c r="I7" s="745"/>
      <c r="J7" s="745"/>
      <c r="K7" s="745"/>
      <c r="L7" s="745"/>
      <c r="M7" s="745"/>
      <c r="N7" s="745"/>
      <c r="O7" s="745"/>
      <c r="P7" s="745"/>
    </row>
    <row r="8" spans="1:16" ht="16.5" thickBot="1">
      <c r="A8" s="412" t="s">
        <v>564</v>
      </c>
      <c r="B8" s="413">
        <v>1</v>
      </c>
      <c r="C8" s="745"/>
      <c r="D8" s="745"/>
      <c r="E8" s="745"/>
      <c r="F8" s="745"/>
      <c r="G8" s="745"/>
      <c r="H8" s="745"/>
      <c r="I8" s="745"/>
      <c r="J8" s="745"/>
      <c r="K8" s="745"/>
      <c r="L8" s="745"/>
      <c r="M8" s="745"/>
      <c r="N8" s="745"/>
      <c r="O8" s="745"/>
      <c r="P8" s="745"/>
    </row>
    <row r="9" spans="1:16" ht="16.5" thickBot="1">
      <c r="A9" s="532" t="s">
        <v>565</v>
      </c>
      <c r="B9" s="533">
        <v>1</v>
      </c>
      <c r="C9" s="745"/>
      <c r="D9" s="745"/>
      <c r="E9" s="745"/>
      <c r="F9" s="745"/>
      <c r="G9" s="745"/>
      <c r="H9" s="745"/>
      <c r="I9" s="745"/>
      <c r="J9" s="745"/>
      <c r="K9" s="745"/>
      <c r="L9" s="745"/>
      <c r="M9" s="745"/>
      <c r="N9" s="745"/>
      <c r="O9" s="745"/>
      <c r="P9" s="745"/>
    </row>
    <row r="10" spans="1:16" ht="15.75">
      <c r="A10" s="428" t="s">
        <v>566</v>
      </c>
      <c r="B10" s="401"/>
      <c r="C10" s="745"/>
      <c r="D10" s="745"/>
      <c r="E10" s="745"/>
      <c r="F10" s="745"/>
      <c r="G10" s="745"/>
      <c r="H10" s="745"/>
      <c r="I10" s="745"/>
      <c r="J10" s="745"/>
      <c r="K10" s="745"/>
      <c r="L10" s="745"/>
      <c r="M10" s="745"/>
      <c r="N10" s="745"/>
      <c r="O10" s="745"/>
      <c r="P10" s="745"/>
    </row>
    <row r="11" spans="1:16" ht="14.25">
      <c r="A11" s="745"/>
      <c r="B11" s="401"/>
      <c r="C11" s="745"/>
      <c r="D11" s="745"/>
      <c r="E11" s="745"/>
      <c r="F11" s="745"/>
      <c r="G11" s="745"/>
      <c r="H11" s="745"/>
      <c r="I11" s="745"/>
      <c r="J11" s="745"/>
      <c r="K11" s="745"/>
      <c r="L11" s="745"/>
      <c r="M11" s="745"/>
      <c r="N11" s="745"/>
      <c r="O11" s="745"/>
      <c r="P11" s="745"/>
    </row>
    <row r="12" spans="1:16" ht="15" thickBot="1">
      <c r="A12" s="401"/>
      <c r="B12" s="401"/>
      <c r="C12" s="745"/>
      <c r="D12" s="745"/>
      <c r="E12" s="745"/>
      <c r="F12" s="745"/>
      <c r="G12" s="745"/>
      <c r="H12" s="745"/>
      <c r="I12" s="745"/>
      <c r="J12" s="745"/>
      <c r="K12" s="745"/>
      <c r="L12" s="745"/>
      <c r="M12" s="745"/>
      <c r="N12" s="745"/>
      <c r="O12" s="745"/>
      <c r="P12" s="745"/>
    </row>
    <row r="13" spans="1:16" ht="18.75" thickBot="1">
      <c r="A13" s="966" t="s">
        <v>567</v>
      </c>
      <c r="B13" s="967"/>
      <c r="C13" s="745"/>
      <c r="D13" s="745"/>
      <c r="E13" s="745"/>
      <c r="F13" s="745"/>
      <c r="G13" s="745"/>
      <c r="H13" s="745"/>
      <c r="I13" s="745"/>
      <c r="J13" s="745"/>
      <c r="K13" s="745"/>
      <c r="L13" s="745"/>
      <c r="M13" s="745"/>
      <c r="N13" s="745"/>
      <c r="O13" s="745"/>
      <c r="P13" s="745"/>
    </row>
    <row r="14" spans="1:16" ht="16.5" thickBot="1">
      <c r="A14" s="412" t="s">
        <v>568</v>
      </c>
      <c r="B14" s="413">
        <v>1</v>
      </c>
      <c r="C14" s="745"/>
      <c r="D14" s="745"/>
      <c r="E14" s="745"/>
      <c r="F14" s="745"/>
      <c r="G14" s="745"/>
      <c r="H14" s="745"/>
      <c r="I14" s="745"/>
      <c r="J14" s="745"/>
      <c r="K14" s="745"/>
      <c r="L14" s="745"/>
      <c r="M14" s="745"/>
      <c r="N14" s="745"/>
      <c r="O14" s="745"/>
      <c r="P14" s="745"/>
    </row>
    <row r="15" spans="1:16" ht="16.5" thickBot="1">
      <c r="A15" s="532" t="s">
        <v>565</v>
      </c>
      <c r="B15" s="533">
        <v>1</v>
      </c>
      <c r="C15" s="745"/>
      <c r="D15" s="745"/>
      <c r="E15" s="745"/>
      <c r="F15" s="745"/>
      <c r="G15" s="745"/>
      <c r="H15" s="745"/>
      <c r="I15" s="745"/>
      <c r="J15" s="745"/>
      <c r="K15" s="745"/>
      <c r="L15" s="745"/>
      <c r="M15" s="745"/>
      <c r="N15" s="745"/>
      <c r="O15" s="745"/>
      <c r="P15" s="745"/>
    </row>
    <row r="16" spans="1:16" ht="14.25">
      <c r="A16" s="401"/>
      <c r="B16" s="401"/>
      <c r="C16" s="745"/>
      <c r="D16" s="745"/>
      <c r="E16" s="745"/>
      <c r="F16" s="745"/>
      <c r="G16" s="745"/>
      <c r="H16" s="745"/>
      <c r="I16" s="745"/>
      <c r="J16" s="745"/>
      <c r="K16" s="745"/>
      <c r="L16" s="745"/>
      <c r="M16" s="745"/>
      <c r="N16" s="745"/>
      <c r="O16" s="745"/>
      <c r="P16" s="745"/>
    </row>
    <row r="17" spans="1:16" ht="15" thickBot="1">
      <c r="A17" s="401"/>
      <c r="B17" s="401"/>
      <c r="C17" s="745"/>
      <c r="D17" s="745"/>
      <c r="E17" s="745"/>
      <c r="F17" s="745"/>
      <c r="G17" s="745"/>
      <c r="H17" s="745"/>
      <c r="I17" s="745"/>
      <c r="J17" s="745"/>
      <c r="K17" s="745"/>
      <c r="L17" s="745"/>
      <c r="M17" s="745"/>
      <c r="N17" s="745"/>
      <c r="O17" s="745"/>
      <c r="P17" s="745"/>
    </row>
    <row r="18" spans="1:16" ht="18.75" thickBot="1">
      <c r="A18" s="966" t="s">
        <v>569</v>
      </c>
      <c r="B18" s="967"/>
      <c r="C18" s="745"/>
      <c r="D18" s="745"/>
      <c r="E18" s="745"/>
      <c r="F18" s="745"/>
      <c r="G18" s="745"/>
      <c r="H18" s="745"/>
      <c r="I18" s="745"/>
      <c r="J18" s="745"/>
      <c r="K18" s="745"/>
      <c r="L18" s="745"/>
      <c r="M18" s="745"/>
      <c r="N18" s="745"/>
      <c r="O18" s="745"/>
      <c r="P18" s="745"/>
    </row>
    <row r="19" spans="1:16" ht="16.5" thickBot="1">
      <c r="A19" s="412" t="s">
        <v>570</v>
      </c>
      <c r="B19" s="413">
        <v>4</v>
      </c>
      <c r="C19" s="745"/>
      <c r="D19" s="745"/>
      <c r="E19" s="745"/>
      <c r="F19" s="745"/>
      <c r="G19" s="745"/>
      <c r="H19" s="745"/>
      <c r="I19" s="745"/>
      <c r="J19" s="745"/>
      <c r="K19" s="745"/>
      <c r="L19" s="745"/>
      <c r="M19" s="745"/>
      <c r="N19" s="745"/>
      <c r="O19" s="745"/>
      <c r="P19" s="745"/>
    </row>
    <row r="20" spans="1:16" ht="16.5" thickBot="1">
      <c r="A20" s="412" t="s">
        <v>571</v>
      </c>
      <c r="B20" s="413">
        <v>1</v>
      </c>
      <c r="C20" s="745"/>
      <c r="D20" s="745"/>
      <c r="E20" s="745"/>
      <c r="F20" s="745"/>
      <c r="G20" s="745"/>
      <c r="H20" s="745"/>
      <c r="I20" s="745"/>
      <c r="J20" s="745"/>
      <c r="K20" s="745"/>
      <c r="L20" s="745"/>
      <c r="M20" s="745"/>
      <c r="N20" s="745"/>
      <c r="O20" s="745"/>
      <c r="P20" s="745"/>
    </row>
    <row r="21" spans="1:16" ht="16.5" thickBot="1">
      <c r="A21" s="412" t="s">
        <v>572</v>
      </c>
      <c r="B21" s="413">
        <v>1</v>
      </c>
      <c r="C21" s="745"/>
      <c r="D21" s="745"/>
      <c r="E21" s="745"/>
      <c r="F21" s="745"/>
      <c r="G21" s="745"/>
      <c r="H21" s="745"/>
      <c r="I21" s="745"/>
      <c r="J21" s="745"/>
      <c r="K21" s="745"/>
      <c r="L21" s="745"/>
      <c r="M21" s="745"/>
      <c r="N21" s="745"/>
      <c r="O21" s="745"/>
      <c r="P21" s="745"/>
    </row>
    <row r="22" spans="1:16" ht="16.5" thickBot="1">
      <c r="A22" s="412" t="s">
        <v>564</v>
      </c>
      <c r="B22" s="413">
        <v>8</v>
      </c>
      <c r="C22" s="745"/>
      <c r="D22" s="745"/>
      <c r="E22" s="745"/>
      <c r="F22" s="745"/>
      <c r="G22" s="745"/>
      <c r="H22" s="745"/>
      <c r="I22" s="745"/>
      <c r="J22" s="745"/>
      <c r="K22" s="745"/>
      <c r="L22" s="745"/>
      <c r="M22" s="745"/>
      <c r="N22" s="745"/>
      <c r="O22" s="745"/>
      <c r="P22" s="745"/>
    </row>
    <row r="23" spans="1:16" ht="16.5" thickBot="1">
      <c r="A23" s="412" t="s">
        <v>573</v>
      </c>
      <c r="B23" s="413">
        <v>12</v>
      </c>
      <c r="C23" s="745"/>
      <c r="D23" s="745"/>
      <c r="E23" s="745"/>
      <c r="F23" s="745"/>
      <c r="G23" s="745"/>
      <c r="H23" s="745"/>
      <c r="I23" s="745"/>
      <c r="J23" s="745"/>
      <c r="K23" s="745"/>
      <c r="L23" s="745"/>
      <c r="M23" s="745"/>
      <c r="N23" s="745"/>
      <c r="O23" s="745"/>
      <c r="P23" s="745"/>
    </row>
    <row r="24" spans="1:16" ht="16.5" thickBot="1">
      <c r="A24" s="412" t="s">
        <v>289</v>
      </c>
      <c r="B24" s="413">
        <v>3</v>
      </c>
      <c r="C24" s="745"/>
      <c r="D24" s="745"/>
      <c r="E24" s="745"/>
      <c r="F24" s="745"/>
      <c r="G24" s="745"/>
      <c r="H24" s="745"/>
      <c r="I24" s="745"/>
      <c r="J24" s="745"/>
      <c r="K24" s="745"/>
      <c r="L24" s="745"/>
      <c r="M24" s="745"/>
      <c r="N24" s="745"/>
      <c r="O24" s="745"/>
      <c r="P24" s="745"/>
    </row>
    <row r="25" spans="1:16" ht="16.5" thickBot="1">
      <c r="A25" s="412" t="s">
        <v>574</v>
      </c>
      <c r="B25" s="413">
        <v>1</v>
      </c>
      <c r="C25" s="745"/>
      <c r="D25" s="745"/>
      <c r="E25" s="745"/>
      <c r="F25" s="745"/>
      <c r="G25" s="745"/>
      <c r="H25" s="745"/>
      <c r="I25" s="745"/>
      <c r="J25" s="745"/>
      <c r="K25" s="745"/>
      <c r="L25" s="745"/>
      <c r="M25" s="745"/>
      <c r="N25" s="745"/>
      <c r="O25" s="745"/>
      <c r="P25" s="745"/>
    </row>
    <row r="26" spans="1:16" ht="16.5" thickBot="1">
      <c r="A26" s="412" t="s">
        <v>575</v>
      </c>
      <c r="B26" s="413">
        <v>10</v>
      </c>
      <c r="C26" s="745"/>
      <c r="D26" s="745"/>
      <c r="E26" s="745"/>
      <c r="F26" s="745"/>
      <c r="G26" s="745"/>
      <c r="H26" s="745"/>
      <c r="I26" s="745"/>
      <c r="J26" s="745"/>
      <c r="K26" s="745"/>
      <c r="L26" s="745"/>
      <c r="M26" s="745"/>
      <c r="N26" s="745"/>
      <c r="O26" s="745"/>
      <c r="P26" s="745"/>
    </row>
    <row r="27" spans="1:16" ht="16.5" thickBot="1">
      <c r="A27" s="412" t="s">
        <v>576</v>
      </c>
      <c r="B27" s="413">
        <v>4</v>
      </c>
      <c r="C27" s="745"/>
      <c r="D27" s="745"/>
      <c r="E27" s="745"/>
      <c r="F27" s="745"/>
      <c r="G27" s="745"/>
      <c r="H27" s="745"/>
      <c r="I27" s="745"/>
      <c r="J27" s="745"/>
      <c r="K27" s="745"/>
      <c r="L27" s="745"/>
      <c r="M27" s="745"/>
      <c r="N27" s="745"/>
      <c r="O27" s="745"/>
      <c r="P27" s="745"/>
    </row>
    <row r="28" spans="1:16" ht="16.5" thickBot="1">
      <c r="A28" s="412" t="s">
        <v>577</v>
      </c>
      <c r="B28" s="413">
        <v>5</v>
      </c>
      <c r="C28" s="745"/>
      <c r="D28" s="745"/>
      <c r="E28" s="745"/>
      <c r="F28" s="745"/>
      <c r="G28" s="745"/>
      <c r="H28" s="745"/>
      <c r="I28" s="745"/>
      <c r="J28" s="745"/>
      <c r="K28" s="745"/>
      <c r="L28" s="745"/>
      <c r="M28" s="745"/>
      <c r="N28" s="745"/>
      <c r="O28" s="745"/>
      <c r="P28" s="745"/>
    </row>
    <row r="29" spans="1:16" ht="16.5" thickBot="1">
      <c r="A29" s="412" t="s">
        <v>578</v>
      </c>
      <c r="B29" s="413">
        <v>1</v>
      </c>
      <c r="C29" s="745"/>
      <c r="D29" s="745"/>
      <c r="E29" s="745"/>
      <c r="F29" s="745"/>
      <c r="G29" s="745"/>
      <c r="H29" s="745"/>
      <c r="I29" s="745"/>
      <c r="J29" s="745"/>
      <c r="K29" s="745"/>
      <c r="L29" s="745"/>
      <c r="M29" s="745"/>
      <c r="N29" s="745"/>
      <c r="O29" s="745"/>
      <c r="P29" s="745"/>
    </row>
    <row r="30" spans="1:16" ht="16.5" thickBot="1">
      <c r="A30" s="532" t="s">
        <v>565</v>
      </c>
      <c r="B30" s="533">
        <v>50</v>
      </c>
      <c r="C30" s="745"/>
      <c r="D30" s="745"/>
      <c r="E30" s="745"/>
      <c r="F30" s="745"/>
      <c r="G30" s="745"/>
      <c r="H30" s="745"/>
      <c r="I30" s="745"/>
      <c r="J30" s="745"/>
      <c r="K30" s="745"/>
      <c r="L30" s="745"/>
      <c r="M30" s="745"/>
      <c r="N30" s="745"/>
      <c r="O30" s="745"/>
      <c r="P30" s="745"/>
    </row>
    <row r="31" spans="1:16" ht="14.25">
      <c r="A31" s="401"/>
      <c r="B31" s="401"/>
      <c r="C31" s="745"/>
      <c r="D31" s="745"/>
      <c r="E31" s="745"/>
      <c r="F31" s="745"/>
      <c r="G31" s="745"/>
      <c r="H31" s="745"/>
      <c r="I31" s="745"/>
      <c r="J31" s="745"/>
      <c r="K31" s="745"/>
      <c r="L31" s="745"/>
      <c r="M31" s="745"/>
      <c r="N31" s="745"/>
      <c r="O31" s="745"/>
      <c r="P31" s="745"/>
    </row>
    <row r="32" spans="1:16" ht="15" thickBot="1">
      <c r="A32" s="401"/>
      <c r="B32" s="401"/>
      <c r="C32" s="745"/>
      <c r="D32" s="745"/>
      <c r="E32" s="745"/>
      <c r="F32" s="745"/>
      <c r="G32" s="745"/>
      <c r="H32" s="745"/>
      <c r="I32" s="745"/>
      <c r="J32" s="745"/>
      <c r="K32" s="745"/>
      <c r="L32" s="745"/>
      <c r="M32" s="745"/>
      <c r="N32" s="745"/>
      <c r="O32" s="745"/>
      <c r="P32" s="745"/>
    </row>
    <row r="33" spans="1:16" ht="18.75" thickBot="1">
      <c r="A33" s="966" t="s">
        <v>579</v>
      </c>
      <c r="B33" s="967"/>
      <c r="C33" s="745"/>
      <c r="D33" s="745"/>
      <c r="E33" s="745"/>
      <c r="F33" s="745"/>
      <c r="G33" s="745"/>
      <c r="H33" s="745"/>
      <c r="I33" s="745"/>
      <c r="J33" s="745"/>
      <c r="K33" s="745"/>
      <c r="L33" s="745"/>
      <c r="M33" s="745"/>
      <c r="N33" s="745"/>
      <c r="O33" s="745"/>
      <c r="P33" s="745"/>
    </row>
    <row r="34" spans="1:16" ht="16.5" thickBot="1">
      <c r="A34" s="412" t="s">
        <v>568</v>
      </c>
      <c r="B34" s="413">
        <v>15</v>
      </c>
      <c r="C34" s="745"/>
      <c r="D34" s="745"/>
      <c r="E34" s="745"/>
      <c r="F34" s="745"/>
      <c r="G34" s="745"/>
      <c r="H34" s="745"/>
      <c r="I34" s="745"/>
      <c r="J34" s="745"/>
      <c r="K34" s="745"/>
      <c r="L34" s="745"/>
      <c r="M34" s="745"/>
      <c r="N34" s="745"/>
      <c r="O34" s="745"/>
      <c r="P34" s="745"/>
    </row>
    <row r="35" spans="1:16" ht="16.5" thickBot="1">
      <c r="A35" s="412" t="s">
        <v>580</v>
      </c>
      <c r="B35" s="413">
        <v>3</v>
      </c>
      <c r="C35" s="745"/>
      <c r="D35" s="745"/>
      <c r="E35" s="745"/>
      <c r="F35" s="745"/>
      <c r="G35" s="745"/>
      <c r="H35" s="745"/>
      <c r="I35" s="745"/>
      <c r="J35" s="745"/>
      <c r="K35" s="745"/>
      <c r="L35" s="745"/>
      <c r="M35" s="745"/>
      <c r="N35" s="745"/>
      <c r="O35" s="745"/>
      <c r="P35" s="745"/>
    </row>
    <row r="36" spans="1:16" ht="16.5" thickBot="1">
      <c r="A36" s="412" t="s">
        <v>581</v>
      </c>
      <c r="B36" s="413">
        <v>30</v>
      </c>
      <c r="C36" s="745"/>
      <c r="D36" s="745"/>
      <c r="E36" s="745"/>
      <c r="F36" s="745"/>
      <c r="G36" s="745"/>
      <c r="H36" s="745"/>
      <c r="I36" s="745"/>
      <c r="J36" s="745"/>
      <c r="K36" s="745"/>
      <c r="L36" s="745"/>
      <c r="M36" s="745"/>
      <c r="N36" s="745"/>
      <c r="O36" s="745"/>
      <c r="P36" s="745"/>
    </row>
    <row r="37" spans="1:16" ht="16.5" thickBot="1">
      <c r="A37" s="532" t="s">
        <v>565</v>
      </c>
      <c r="B37" s="533">
        <v>48</v>
      </c>
      <c r="C37" s="745"/>
      <c r="D37" s="745"/>
      <c r="E37" s="745"/>
      <c r="F37" s="745"/>
      <c r="G37" s="745"/>
      <c r="H37" s="745"/>
      <c r="I37" s="745"/>
      <c r="J37" s="745"/>
      <c r="K37" s="745"/>
      <c r="L37" s="745"/>
      <c r="M37" s="745"/>
      <c r="N37" s="745"/>
      <c r="O37" s="745"/>
      <c r="P37" s="745"/>
    </row>
    <row r="38" spans="1:16" ht="14.25">
      <c r="A38" s="401"/>
      <c r="B38" s="401"/>
      <c r="C38" s="745"/>
      <c r="D38" s="745"/>
      <c r="E38" s="745"/>
      <c r="F38" s="745"/>
      <c r="G38" s="745"/>
      <c r="H38" s="745"/>
      <c r="I38" s="745"/>
      <c r="J38" s="745"/>
      <c r="K38" s="745"/>
      <c r="L38" s="745"/>
      <c r="M38" s="745"/>
      <c r="N38" s="745"/>
      <c r="O38" s="745"/>
      <c r="P38" s="745"/>
    </row>
    <row r="39" spans="1:16" ht="18">
      <c r="A39" s="985" t="s">
        <v>582</v>
      </c>
      <c r="B39" s="985"/>
      <c r="C39" s="745"/>
      <c r="D39" s="745"/>
      <c r="E39" s="745"/>
      <c r="F39" s="745"/>
      <c r="G39" s="745"/>
      <c r="H39" s="745"/>
      <c r="I39" s="745"/>
      <c r="J39" s="745"/>
      <c r="K39" s="745"/>
      <c r="L39" s="745"/>
      <c r="M39" s="745"/>
      <c r="N39" s="745"/>
      <c r="O39" s="745"/>
      <c r="P39" s="745"/>
    </row>
    <row r="40" spans="1:16" ht="12.75" customHeight="1">
      <c r="A40" s="965" t="s">
        <v>583</v>
      </c>
      <c r="B40" s="965"/>
      <c r="C40" s="745"/>
      <c r="E40" s="745"/>
      <c r="F40" s="745"/>
      <c r="G40" s="745"/>
      <c r="H40" s="745"/>
      <c r="I40" s="745"/>
      <c r="J40" s="745"/>
      <c r="K40" s="745"/>
      <c r="L40" s="745"/>
      <c r="M40" s="745"/>
      <c r="N40" s="745"/>
      <c r="O40" s="745"/>
    </row>
  </sheetData>
  <mergeCells count="10">
    <mergeCell ref="A40:B40"/>
    <mergeCell ref="A18:B18"/>
    <mergeCell ref="A33:B33"/>
    <mergeCell ref="A1:B1"/>
    <mergeCell ref="A3:B3"/>
    <mergeCell ref="A4:B4"/>
    <mergeCell ref="A7:B7"/>
    <mergeCell ref="A13:B13"/>
    <mergeCell ref="A2:B2"/>
    <mergeCell ref="A39:B39"/>
  </mergeCells>
  <printOptions horizontalCentered="1" verticalCentered="1"/>
  <pageMargins left="0.25" right="0.25" top="0.5" bottom="0.5" header="0.5" footer="0.5"/>
  <pageSetup scale="81" orientation="portrait" r:id="rId1"/>
  <customProperties>
    <customPr name="_pios_id"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40"/>
  <sheetViews>
    <sheetView zoomScaleNormal="100" workbookViewId="0">
      <selection activeCell="E48" sqref="E48"/>
    </sheetView>
  </sheetViews>
  <sheetFormatPr defaultRowHeight="15"/>
  <cols>
    <col min="1" max="1" width="8.42578125" style="291" customWidth="1"/>
    <col min="2" max="2" width="13.42578125" style="291" customWidth="1"/>
    <col min="3" max="3" width="31.5703125" style="291" customWidth="1"/>
    <col min="4" max="4" width="10.140625" style="294" customWidth="1"/>
    <col min="5" max="5" width="12.140625" style="294" customWidth="1"/>
    <col min="6" max="6" width="13" style="294" customWidth="1"/>
    <col min="7" max="7" width="28" style="291" customWidth="1"/>
    <col min="8" max="256" width="9.140625" style="291"/>
    <col min="257" max="257" width="11.140625" style="291" customWidth="1"/>
    <col min="258" max="258" width="13.5703125" style="291" customWidth="1"/>
    <col min="259" max="259" width="30.5703125" style="291" customWidth="1"/>
    <col min="260" max="260" width="14.140625" style="291" customWidth="1"/>
    <col min="261" max="261" width="10.140625" style="291" customWidth="1"/>
    <col min="262" max="262" width="11.5703125" style="291" customWidth="1"/>
    <col min="263" max="263" width="20" style="291" customWidth="1"/>
    <col min="264" max="512" width="9.140625" style="291"/>
    <col min="513" max="513" width="11.140625" style="291" customWidth="1"/>
    <col min="514" max="514" width="13.5703125" style="291" customWidth="1"/>
    <col min="515" max="515" width="30.5703125" style="291" customWidth="1"/>
    <col min="516" max="516" width="14.140625" style="291" customWidth="1"/>
    <col min="517" max="517" width="10.140625" style="291" customWidth="1"/>
    <col min="518" max="518" width="11.5703125" style="291" customWidth="1"/>
    <col min="519" max="519" width="20" style="291" customWidth="1"/>
    <col min="520" max="768" width="9.140625" style="291"/>
    <col min="769" max="769" width="11.140625" style="291" customWidth="1"/>
    <col min="770" max="770" width="13.5703125" style="291" customWidth="1"/>
    <col min="771" max="771" width="30.5703125" style="291" customWidth="1"/>
    <col min="772" max="772" width="14.140625" style="291" customWidth="1"/>
    <col min="773" max="773" width="10.140625" style="291" customWidth="1"/>
    <col min="774" max="774" width="11.5703125" style="291" customWidth="1"/>
    <col min="775" max="775" width="20" style="291" customWidth="1"/>
    <col min="776" max="1024" width="9.140625" style="291"/>
    <col min="1025" max="1025" width="11.140625" style="291" customWidth="1"/>
    <col min="1026" max="1026" width="13.5703125" style="291" customWidth="1"/>
    <col min="1027" max="1027" width="30.5703125" style="291" customWidth="1"/>
    <col min="1028" max="1028" width="14.140625" style="291" customWidth="1"/>
    <col min="1029" max="1029" width="10.140625" style="291" customWidth="1"/>
    <col min="1030" max="1030" width="11.5703125" style="291" customWidth="1"/>
    <col min="1031" max="1031" width="20" style="291" customWidth="1"/>
    <col min="1032" max="1280" width="9.140625" style="291"/>
    <col min="1281" max="1281" width="11.140625" style="291" customWidth="1"/>
    <col min="1282" max="1282" width="13.5703125" style="291" customWidth="1"/>
    <col min="1283" max="1283" width="30.5703125" style="291" customWidth="1"/>
    <col min="1284" max="1284" width="14.140625" style="291" customWidth="1"/>
    <col min="1285" max="1285" width="10.140625" style="291" customWidth="1"/>
    <col min="1286" max="1286" width="11.5703125" style="291" customWidth="1"/>
    <col min="1287" max="1287" width="20" style="291" customWidth="1"/>
    <col min="1288" max="1536" width="9.140625" style="291"/>
    <col min="1537" max="1537" width="11.140625" style="291" customWidth="1"/>
    <col min="1538" max="1538" width="13.5703125" style="291" customWidth="1"/>
    <col min="1539" max="1539" width="30.5703125" style="291" customWidth="1"/>
    <col min="1540" max="1540" width="14.140625" style="291" customWidth="1"/>
    <col min="1541" max="1541" width="10.140625" style="291" customWidth="1"/>
    <col min="1542" max="1542" width="11.5703125" style="291" customWidth="1"/>
    <col min="1543" max="1543" width="20" style="291" customWidth="1"/>
    <col min="1544" max="1792" width="9.140625" style="291"/>
    <col min="1793" max="1793" width="11.140625" style="291" customWidth="1"/>
    <col min="1794" max="1794" width="13.5703125" style="291" customWidth="1"/>
    <col min="1795" max="1795" width="30.5703125" style="291" customWidth="1"/>
    <col min="1796" max="1796" width="14.140625" style="291" customWidth="1"/>
    <col min="1797" max="1797" width="10.140625" style="291" customWidth="1"/>
    <col min="1798" max="1798" width="11.5703125" style="291" customWidth="1"/>
    <col min="1799" max="1799" width="20" style="291" customWidth="1"/>
    <col min="1800" max="2048" width="9.140625" style="291"/>
    <col min="2049" max="2049" width="11.140625" style="291" customWidth="1"/>
    <col min="2050" max="2050" width="13.5703125" style="291" customWidth="1"/>
    <col min="2051" max="2051" width="30.5703125" style="291" customWidth="1"/>
    <col min="2052" max="2052" width="14.140625" style="291" customWidth="1"/>
    <col min="2053" max="2053" width="10.140625" style="291" customWidth="1"/>
    <col min="2054" max="2054" width="11.5703125" style="291" customWidth="1"/>
    <col min="2055" max="2055" width="20" style="291" customWidth="1"/>
    <col min="2056" max="2304" width="9.140625" style="291"/>
    <col min="2305" max="2305" width="11.140625" style="291" customWidth="1"/>
    <col min="2306" max="2306" width="13.5703125" style="291" customWidth="1"/>
    <col min="2307" max="2307" width="30.5703125" style="291" customWidth="1"/>
    <col min="2308" max="2308" width="14.140625" style="291" customWidth="1"/>
    <col min="2309" max="2309" width="10.140625" style="291" customWidth="1"/>
    <col min="2310" max="2310" width="11.5703125" style="291" customWidth="1"/>
    <col min="2311" max="2311" width="20" style="291" customWidth="1"/>
    <col min="2312" max="2560" width="9.140625" style="291"/>
    <col min="2561" max="2561" width="11.140625" style="291" customWidth="1"/>
    <col min="2562" max="2562" width="13.5703125" style="291" customWidth="1"/>
    <col min="2563" max="2563" width="30.5703125" style="291" customWidth="1"/>
    <col min="2564" max="2564" width="14.140625" style="291" customWidth="1"/>
    <col min="2565" max="2565" width="10.140625" style="291" customWidth="1"/>
    <col min="2566" max="2566" width="11.5703125" style="291" customWidth="1"/>
    <col min="2567" max="2567" width="20" style="291" customWidth="1"/>
    <col min="2568" max="2816" width="9.140625" style="291"/>
    <col min="2817" max="2817" width="11.140625" style="291" customWidth="1"/>
    <col min="2818" max="2818" width="13.5703125" style="291" customWidth="1"/>
    <col min="2819" max="2819" width="30.5703125" style="291" customWidth="1"/>
    <col min="2820" max="2820" width="14.140625" style="291" customWidth="1"/>
    <col min="2821" max="2821" width="10.140625" style="291" customWidth="1"/>
    <col min="2822" max="2822" width="11.5703125" style="291" customWidth="1"/>
    <col min="2823" max="2823" width="20" style="291" customWidth="1"/>
    <col min="2824" max="3072" width="9.140625" style="291"/>
    <col min="3073" max="3073" width="11.140625" style="291" customWidth="1"/>
    <col min="3074" max="3074" width="13.5703125" style="291" customWidth="1"/>
    <col min="3075" max="3075" width="30.5703125" style="291" customWidth="1"/>
    <col min="3076" max="3076" width="14.140625" style="291" customWidth="1"/>
    <col min="3077" max="3077" width="10.140625" style="291" customWidth="1"/>
    <col min="3078" max="3078" width="11.5703125" style="291" customWidth="1"/>
    <col min="3079" max="3079" width="20" style="291" customWidth="1"/>
    <col min="3080" max="3328" width="9.140625" style="291"/>
    <col min="3329" max="3329" width="11.140625" style="291" customWidth="1"/>
    <col min="3330" max="3330" width="13.5703125" style="291" customWidth="1"/>
    <col min="3331" max="3331" width="30.5703125" style="291" customWidth="1"/>
    <col min="3332" max="3332" width="14.140625" style="291" customWidth="1"/>
    <col min="3333" max="3333" width="10.140625" style="291" customWidth="1"/>
    <col min="3334" max="3334" width="11.5703125" style="291" customWidth="1"/>
    <col min="3335" max="3335" width="20" style="291" customWidth="1"/>
    <col min="3336" max="3584" width="9.140625" style="291"/>
    <col min="3585" max="3585" width="11.140625" style="291" customWidth="1"/>
    <col min="3586" max="3586" width="13.5703125" style="291" customWidth="1"/>
    <col min="3587" max="3587" width="30.5703125" style="291" customWidth="1"/>
    <col min="3588" max="3588" width="14.140625" style="291" customWidth="1"/>
    <col min="3589" max="3589" width="10.140625" style="291" customWidth="1"/>
    <col min="3590" max="3590" width="11.5703125" style="291" customWidth="1"/>
    <col min="3591" max="3591" width="20" style="291" customWidth="1"/>
    <col min="3592" max="3840" width="9.140625" style="291"/>
    <col min="3841" max="3841" width="11.140625" style="291" customWidth="1"/>
    <col min="3842" max="3842" width="13.5703125" style="291" customWidth="1"/>
    <col min="3843" max="3843" width="30.5703125" style="291" customWidth="1"/>
    <col min="3844" max="3844" width="14.140625" style="291" customWidth="1"/>
    <col min="3845" max="3845" width="10.140625" style="291" customWidth="1"/>
    <col min="3846" max="3846" width="11.5703125" style="291" customWidth="1"/>
    <col min="3847" max="3847" width="20" style="291" customWidth="1"/>
    <col min="3848" max="4096" width="9.140625" style="291"/>
    <col min="4097" max="4097" width="11.140625" style="291" customWidth="1"/>
    <col min="4098" max="4098" width="13.5703125" style="291" customWidth="1"/>
    <col min="4099" max="4099" width="30.5703125" style="291" customWidth="1"/>
    <col min="4100" max="4100" width="14.140625" style="291" customWidth="1"/>
    <col min="4101" max="4101" width="10.140625" style="291" customWidth="1"/>
    <col min="4102" max="4102" width="11.5703125" style="291" customWidth="1"/>
    <col min="4103" max="4103" width="20" style="291" customWidth="1"/>
    <col min="4104" max="4352" width="9.140625" style="291"/>
    <col min="4353" max="4353" width="11.140625" style="291" customWidth="1"/>
    <col min="4354" max="4354" width="13.5703125" style="291" customWidth="1"/>
    <col min="4355" max="4355" width="30.5703125" style="291" customWidth="1"/>
    <col min="4356" max="4356" width="14.140625" style="291" customWidth="1"/>
    <col min="4357" max="4357" width="10.140625" style="291" customWidth="1"/>
    <col min="4358" max="4358" width="11.5703125" style="291" customWidth="1"/>
    <col min="4359" max="4359" width="20" style="291" customWidth="1"/>
    <col min="4360" max="4608" width="9.140625" style="291"/>
    <col min="4609" max="4609" width="11.140625" style="291" customWidth="1"/>
    <col min="4610" max="4610" width="13.5703125" style="291" customWidth="1"/>
    <col min="4611" max="4611" width="30.5703125" style="291" customWidth="1"/>
    <col min="4612" max="4612" width="14.140625" style="291" customWidth="1"/>
    <col min="4613" max="4613" width="10.140625" style="291" customWidth="1"/>
    <col min="4614" max="4614" width="11.5703125" style="291" customWidth="1"/>
    <col min="4615" max="4615" width="20" style="291" customWidth="1"/>
    <col min="4616" max="4864" width="9.140625" style="291"/>
    <col min="4865" max="4865" width="11.140625" style="291" customWidth="1"/>
    <col min="4866" max="4866" width="13.5703125" style="291" customWidth="1"/>
    <col min="4867" max="4867" width="30.5703125" style="291" customWidth="1"/>
    <col min="4868" max="4868" width="14.140625" style="291" customWidth="1"/>
    <col min="4869" max="4869" width="10.140625" style="291" customWidth="1"/>
    <col min="4870" max="4870" width="11.5703125" style="291" customWidth="1"/>
    <col min="4871" max="4871" width="20" style="291" customWidth="1"/>
    <col min="4872" max="5120" width="9.140625" style="291"/>
    <col min="5121" max="5121" width="11.140625" style="291" customWidth="1"/>
    <col min="5122" max="5122" width="13.5703125" style="291" customWidth="1"/>
    <col min="5123" max="5123" width="30.5703125" style="291" customWidth="1"/>
    <col min="5124" max="5124" width="14.140625" style="291" customWidth="1"/>
    <col min="5125" max="5125" width="10.140625" style="291" customWidth="1"/>
    <col min="5126" max="5126" width="11.5703125" style="291" customWidth="1"/>
    <col min="5127" max="5127" width="20" style="291" customWidth="1"/>
    <col min="5128" max="5376" width="9.140625" style="291"/>
    <col min="5377" max="5377" width="11.140625" style="291" customWidth="1"/>
    <col min="5378" max="5378" width="13.5703125" style="291" customWidth="1"/>
    <col min="5379" max="5379" width="30.5703125" style="291" customWidth="1"/>
    <col min="5380" max="5380" width="14.140625" style="291" customWidth="1"/>
    <col min="5381" max="5381" width="10.140625" style="291" customWidth="1"/>
    <col min="5382" max="5382" width="11.5703125" style="291" customWidth="1"/>
    <col min="5383" max="5383" width="20" style="291" customWidth="1"/>
    <col min="5384" max="5632" width="9.140625" style="291"/>
    <col min="5633" max="5633" width="11.140625" style="291" customWidth="1"/>
    <col min="5634" max="5634" width="13.5703125" style="291" customWidth="1"/>
    <col min="5635" max="5635" width="30.5703125" style="291" customWidth="1"/>
    <col min="5636" max="5636" width="14.140625" style="291" customWidth="1"/>
    <col min="5637" max="5637" width="10.140625" style="291" customWidth="1"/>
    <col min="5638" max="5638" width="11.5703125" style="291" customWidth="1"/>
    <col min="5639" max="5639" width="20" style="291" customWidth="1"/>
    <col min="5640" max="5888" width="9.140625" style="291"/>
    <col min="5889" max="5889" width="11.140625" style="291" customWidth="1"/>
    <col min="5890" max="5890" width="13.5703125" style="291" customWidth="1"/>
    <col min="5891" max="5891" width="30.5703125" style="291" customWidth="1"/>
    <col min="5892" max="5892" width="14.140625" style="291" customWidth="1"/>
    <col min="5893" max="5893" width="10.140625" style="291" customWidth="1"/>
    <col min="5894" max="5894" width="11.5703125" style="291" customWidth="1"/>
    <col min="5895" max="5895" width="20" style="291" customWidth="1"/>
    <col min="5896" max="6144" width="9.140625" style="291"/>
    <col min="6145" max="6145" width="11.140625" style="291" customWidth="1"/>
    <col min="6146" max="6146" width="13.5703125" style="291" customWidth="1"/>
    <col min="6147" max="6147" width="30.5703125" style="291" customWidth="1"/>
    <col min="6148" max="6148" width="14.140625" style="291" customWidth="1"/>
    <col min="6149" max="6149" width="10.140625" style="291" customWidth="1"/>
    <col min="6150" max="6150" width="11.5703125" style="291" customWidth="1"/>
    <col min="6151" max="6151" width="20" style="291" customWidth="1"/>
    <col min="6152" max="6400" width="9.140625" style="291"/>
    <col min="6401" max="6401" width="11.140625" style="291" customWidth="1"/>
    <col min="6402" max="6402" width="13.5703125" style="291" customWidth="1"/>
    <col min="6403" max="6403" width="30.5703125" style="291" customWidth="1"/>
    <col min="6404" max="6404" width="14.140625" style="291" customWidth="1"/>
    <col min="6405" max="6405" width="10.140625" style="291" customWidth="1"/>
    <col min="6406" max="6406" width="11.5703125" style="291" customWidth="1"/>
    <col min="6407" max="6407" width="20" style="291" customWidth="1"/>
    <col min="6408" max="6656" width="9.140625" style="291"/>
    <col min="6657" max="6657" width="11.140625" style="291" customWidth="1"/>
    <col min="6658" max="6658" width="13.5703125" style="291" customWidth="1"/>
    <col min="6659" max="6659" width="30.5703125" style="291" customWidth="1"/>
    <col min="6660" max="6660" width="14.140625" style="291" customWidth="1"/>
    <col min="6661" max="6661" width="10.140625" style="291" customWidth="1"/>
    <col min="6662" max="6662" width="11.5703125" style="291" customWidth="1"/>
    <col min="6663" max="6663" width="20" style="291" customWidth="1"/>
    <col min="6664" max="6912" width="9.140625" style="291"/>
    <col min="6913" max="6913" width="11.140625" style="291" customWidth="1"/>
    <col min="6914" max="6914" width="13.5703125" style="291" customWidth="1"/>
    <col min="6915" max="6915" width="30.5703125" style="291" customWidth="1"/>
    <col min="6916" max="6916" width="14.140625" style="291" customWidth="1"/>
    <col min="6917" max="6917" width="10.140625" style="291" customWidth="1"/>
    <col min="6918" max="6918" width="11.5703125" style="291" customWidth="1"/>
    <col min="6919" max="6919" width="20" style="291" customWidth="1"/>
    <col min="6920" max="7168" width="9.140625" style="291"/>
    <col min="7169" max="7169" width="11.140625" style="291" customWidth="1"/>
    <col min="7170" max="7170" width="13.5703125" style="291" customWidth="1"/>
    <col min="7171" max="7171" width="30.5703125" style="291" customWidth="1"/>
    <col min="7172" max="7172" width="14.140625" style="291" customWidth="1"/>
    <col min="7173" max="7173" width="10.140625" style="291" customWidth="1"/>
    <col min="7174" max="7174" width="11.5703125" style="291" customWidth="1"/>
    <col min="7175" max="7175" width="20" style="291" customWidth="1"/>
    <col min="7176" max="7424" width="9.140625" style="291"/>
    <col min="7425" max="7425" width="11.140625" style="291" customWidth="1"/>
    <col min="7426" max="7426" width="13.5703125" style="291" customWidth="1"/>
    <col min="7427" max="7427" width="30.5703125" style="291" customWidth="1"/>
    <col min="7428" max="7428" width="14.140625" style="291" customWidth="1"/>
    <col min="7429" max="7429" width="10.140625" style="291" customWidth="1"/>
    <col min="7430" max="7430" width="11.5703125" style="291" customWidth="1"/>
    <col min="7431" max="7431" width="20" style="291" customWidth="1"/>
    <col min="7432" max="7680" width="9.140625" style="291"/>
    <col min="7681" max="7681" width="11.140625" style="291" customWidth="1"/>
    <col min="7682" max="7682" width="13.5703125" style="291" customWidth="1"/>
    <col min="7683" max="7683" width="30.5703125" style="291" customWidth="1"/>
    <col min="7684" max="7684" width="14.140625" style="291" customWidth="1"/>
    <col min="7685" max="7685" width="10.140625" style="291" customWidth="1"/>
    <col min="7686" max="7686" width="11.5703125" style="291" customWidth="1"/>
    <col min="7687" max="7687" width="20" style="291" customWidth="1"/>
    <col min="7688" max="7936" width="9.140625" style="291"/>
    <col min="7937" max="7937" width="11.140625" style="291" customWidth="1"/>
    <col min="7938" max="7938" width="13.5703125" style="291" customWidth="1"/>
    <col min="7939" max="7939" width="30.5703125" style="291" customWidth="1"/>
    <col min="7940" max="7940" width="14.140625" style="291" customWidth="1"/>
    <col min="7941" max="7941" width="10.140625" style="291" customWidth="1"/>
    <col min="7942" max="7942" width="11.5703125" style="291" customWidth="1"/>
    <col min="7943" max="7943" width="20" style="291" customWidth="1"/>
    <col min="7944" max="8192" width="9.140625" style="291"/>
    <col min="8193" max="8193" width="11.140625" style="291" customWidth="1"/>
    <col min="8194" max="8194" width="13.5703125" style="291" customWidth="1"/>
    <col min="8195" max="8195" width="30.5703125" style="291" customWidth="1"/>
    <col min="8196" max="8196" width="14.140625" style="291" customWidth="1"/>
    <col min="8197" max="8197" width="10.140625" style="291" customWidth="1"/>
    <col min="8198" max="8198" width="11.5703125" style="291" customWidth="1"/>
    <col min="8199" max="8199" width="20" style="291" customWidth="1"/>
    <col min="8200" max="8448" width="9.140625" style="291"/>
    <col min="8449" max="8449" width="11.140625" style="291" customWidth="1"/>
    <col min="8450" max="8450" width="13.5703125" style="291" customWidth="1"/>
    <col min="8451" max="8451" width="30.5703125" style="291" customWidth="1"/>
    <col min="8452" max="8452" width="14.140625" style="291" customWidth="1"/>
    <col min="8453" max="8453" width="10.140625" style="291" customWidth="1"/>
    <col min="8454" max="8454" width="11.5703125" style="291" customWidth="1"/>
    <col min="8455" max="8455" width="20" style="291" customWidth="1"/>
    <col min="8456" max="8704" width="9.140625" style="291"/>
    <col min="8705" max="8705" width="11.140625" style="291" customWidth="1"/>
    <col min="8706" max="8706" width="13.5703125" style="291" customWidth="1"/>
    <col min="8707" max="8707" width="30.5703125" style="291" customWidth="1"/>
    <col min="8708" max="8708" width="14.140625" style="291" customWidth="1"/>
    <col min="8709" max="8709" width="10.140625" style="291" customWidth="1"/>
    <col min="8710" max="8710" width="11.5703125" style="291" customWidth="1"/>
    <col min="8711" max="8711" width="20" style="291" customWidth="1"/>
    <col min="8712" max="8960" width="9.140625" style="291"/>
    <col min="8961" max="8961" width="11.140625" style="291" customWidth="1"/>
    <col min="8962" max="8962" width="13.5703125" style="291" customWidth="1"/>
    <col min="8963" max="8963" width="30.5703125" style="291" customWidth="1"/>
    <col min="8964" max="8964" width="14.140625" style="291" customWidth="1"/>
    <col min="8965" max="8965" width="10.140625" style="291" customWidth="1"/>
    <col min="8966" max="8966" width="11.5703125" style="291" customWidth="1"/>
    <col min="8967" max="8967" width="20" style="291" customWidth="1"/>
    <col min="8968" max="9216" width="9.140625" style="291"/>
    <col min="9217" max="9217" width="11.140625" style="291" customWidth="1"/>
    <col min="9218" max="9218" width="13.5703125" style="291" customWidth="1"/>
    <col min="9219" max="9219" width="30.5703125" style="291" customWidth="1"/>
    <col min="9220" max="9220" width="14.140625" style="291" customWidth="1"/>
    <col min="9221" max="9221" width="10.140625" style="291" customWidth="1"/>
    <col min="9222" max="9222" width="11.5703125" style="291" customWidth="1"/>
    <col min="9223" max="9223" width="20" style="291" customWidth="1"/>
    <col min="9224" max="9472" width="9.140625" style="291"/>
    <col min="9473" max="9473" width="11.140625" style="291" customWidth="1"/>
    <col min="9474" max="9474" width="13.5703125" style="291" customWidth="1"/>
    <col min="9475" max="9475" width="30.5703125" style="291" customWidth="1"/>
    <col min="9476" max="9476" width="14.140625" style="291" customWidth="1"/>
    <col min="9477" max="9477" width="10.140625" style="291" customWidth="1"/>
    <col min="9478" max="9478" width="11.5703125" style="291" customWidth="1"/>
    <col min="9479" max="9479" width="20" style="291" customWidth="1"/>
    <col min="9480" max="9728" width="9.140625" style="291"/>
    <col min="9729" max="9729" width="11.140625" style="291" customWidth="1"/>
    <col min="9730" max="9730" width="13.5703125" style="291" customWidth="1"/>
    <col min="9731" max="9731" width="30.5703125" style="291" customWidth="1"/>
    <col min="9732" max="9732" width="14.140625" style="291" customWidth="1"/>
    <col min="9733" max="9733" width="10.140625" style="291" customWidth="1"/>
    <col min="9734" max="9734" width="11.5703125" style="291" customWidth="1"/>
    <col min="9735" max="9735" width="20" style="291" customWidth="1"/>
    <col min="9736" max="9984" width="9.140625" style="291"/>
    <col min="9985" max="9985" width="11.140625" style="291" customWidth="1"/>
    <col min="9986" max="9986" width="13.5703125" style="291" customWidth="1"/>
    <col min="9987" max="9987" width="30.5703125" style="291" customWidth="1"/>
    <col min="9988" max="9988" width="14.140625" style="291" customWidth="1"/>
    <col min="9989" max="9989" width="10.140625" style="291" customWidth="1"/>
    <col min="9990" max="9990" width="11.5703125" style="291" customWidth="1"/>
    <col min="9991" max="9991" width="20" style="291" customWidth="1"/>
    <col min="9992" max="10240" width="9.140625" style="291"/>
    <col min="10241" max="10241" width="11.140625" style="291" customWidth="1"/>
    <col min="10242" max="10242" width="13.5703125" style="291" customWidth="1"/>
    <col min="10243" max="10243" width="30.5703125" style="291" customWidth="1"/>
    <col min="10244" max="10244" width="14.140625" style="291" customWidth="1"/>
    <col min="10245" max="10245" width="10.140625" style="291" customWidth="1"/>
    <col min="10246" max="10246" width="11.5703125" style="291" customWidth="1"/>
    <col min="10247" max="10247" width="20" style="291" customWidth="1"/>
    <col min="10248" max="10496" width="9.140625" style="291"/>
    <col min="10497" max="10497" width="11.140625" style="291" customWidth="1"/>
    <col min="10498" max="10498" width="13.5703125" style="291" customWidth="1"/>
    <col min="10499" max="10499" width="30.5703125" style="291" customWidth="1"/>
    <col min="10500" max="10500" width="14.140625" style="291" customWidth="1"/>
    <col min="10501" max="10501" width="10.140625" style="291" customWidth="1"/>
    <col min="10502" max="10502" width="11.5703125" style="291" customWidth="1"/>
    <col min="10503" max="10503" width="20" style="291" customWidth="1"/>
    <col min="10504" max="10752" width="9.140625" style="291"/>
    <col min="10753" max="10753" width="11.140625" style="291" customWidth="1"/>
    <col min="10754" max="10754" width="13.5703125" style="291" customWidth="1"/>
    <col min="10755" max="10755" width="30.5703125" style="291" customWidth="1"/>
    <col min="10756" max="10756" width="14.140625" style="291" customWidth="1"/>
    <col min="10757" max="10757" width="10.140625" style="291" customWidth="1"/>
    <col min="10758" max="10758" width="11.5703125" style="291" customWidth="1"/>
    <col min="10759" max="10759" width="20" style="291" customWidth="1"/>
    <col min="10760" max="11008" width="9.140625" style="291"/>
    <col min="11009" max="11009" width="11.140625" style="291" customWidth="1"/>
    <col min="11010" max="11010" width="13.5703125" style="291" customWidth="1"/>
    <col min="11011" max="11011" width="30.5703125" style="291" customWidth="1"/>
    <col min="11012" max="11012" width="14.140625" style="291" customWidth="1"/>
    <col min="11013" max="11013" width="10.140625" style="291" customWidth="1"/>
    <col min="11014" max="11014" width="11.5703125" style="291" customWidth="1"/>
    <col min="11015" max="11015" width="20" style="291" customWidth="1"/>
    <col min="11016" max="11264" width="9.140625" style="291"/>
    <col min="11265" max="11265" width="11.140625" style="291" customWidth="1"/>
    <col min="11266" max="11266" width="13.5703125" style="291" customWidth="1"/>
    <col min="11267" max="11267" width="30.5703125" style="291" customWidth="1"/>
    <col min="11268" max="11268" width="14.140625" style="291" customWidth="1"/>
    <col min="11269" max="11269" width="10.140625" style="291" customWidth="1"/>
    <col min="11270" max="11270" width="11.5703125" style="291" customWidth="1"/>
    <col min="11271" max="11271" width="20" style="291" customWidth="1"/>
    <col min="11272" max="11520" width="9.140625" style="291"/>
    <col min="11521" max="11521" width="11.140625" style="291" customWidth="1"/>
    <col min="11522" max="11522" width="13.5703125" style="291" customWidth="1"/>
    <col min="11523" max="11523" width="30.5703125" style="291" customWidth="1"/>
    <col min="11524" max="11524" width="14.140625" style="291" customWidth="1"/>
    <col min="11525" max="11525" width="10.140625" style="291" customWidth="1"/>
    <col min="11526" max="11526" width="11.5703125" style="291" customWidth="1"/>
    <col min="11527" max="11527" width="20" style="291" customWidth="1"/>
    <col min="11528" max="11776" width="9.140625" style="291"/>
    <col min="11777" max="11777" width="11.140625" style="291" customWidth="1"/>
    <col min="11778" max="11778" width="13.5703125" style="291" customWidth="1"/>
    <col min="11779" max="11779" width="30.5703125" style="291" customWidth="1"/>
    <col min="11780" max="11780" width="14.140625" style="291" customWidth="1"/>
    <col min="11781" max="11781" width="10.140625" style="291" customWidth="1"/>
    <col min="11782" max="11782" width="11.5703125" style="291" customWidth="1"/>
    <col min="11783" max="11783" width="20" style="291" customWidth="1"/>
    <col min="11784" max="12032" width="9.140625" style="291"/>
    <col min="12033" max="12033" width="11.140625" style="291" customWidth="1"/>
    <col min="12034" max="12034" width="13.5703125" style="291" customWidth="1"/>
    <col min="12035" max="12035" width="30.5703125" style="291" customWidth="1"/>
    <col min="12036" max="12036" width="14.140625" style="291" customWidth="1"/>
    <col min="12037" max="12037" width="10.140625" style="291" customWidth="1"/>
    <col min="12038" max="12038" width="11.5703125" style="291" customWidth="1"/>
    <col min="12039" max="12039" width="20" style="291" customWidth="1"/>
    <col min="12040" max="12288" width="9.140625" style="291"/>
    <col min="12289" max="12289" width="11.140625" style="291" customWidth="1"/>
    <col min="12290" max="12290" width="13.5703125" style="291" customWidth="1"/>
    <col min="12291" max="12291" width="30.5703125" style="291" customWidth="1"/>
    <col min="12292" max="12292" width="14.140625" style="291" customWidth="1"/>
    <col min="12293" max="12293" width="10.140625" style="291" customWidth="1"/>
    <col min="12294" max="12294" width="11.5703125" style="291" customWidth="1"/>
    <col min="12295" max="12295" width="20" style="291" customWidth="1"/>
    <col min="12296" max="12544" width="9.140625" style="291"/>
    <col min="12545" max="12545" width="11.140625" style="291" customWidth="1"/>
    <col min="12546" max="12546" width="13.5703125" style="291" customWidth="1"/>
    <col min="12547" max="12547" width="30.5703125" style="291" customWidth="1"/>
    <col min="12548" max="12548" width="14.140625" style="291" customWidth="1"/>
    <col min="12549" max="12549" width="10.140625" style="291" customWidth="1"/>
    <col min="12550" max="12550" width="11.5703125" style="291" customWidth="1"/>
    <col min="12551" max="12551" width="20" style="291" customWidth="1"/>
    <col min="12552" max="12800" width="9.140625" style="291"/>
    <col min="12801" max="12801" width="11.140625" style="291" customWidth="1"/>
    <col min="12802" max="12802" width="13.5703125" style="291" customWidth="1"/>
    <col min="12803" max="12803" width="30.5703125" style="291" customWidth="1"/>
    <col min="12804" max="12804" width="14.140625" style="291" customWidth="1"/>
    <col min="12805" max="12805" width="10.140625" style="291" customWidth="1"/>
    <col min="12806" max="12806" width="11.5703125" style="291" customWidth="1"/>
    <col min="12807" max="12807" width="20" style="291" customWidth="1"/>
    <col min="12808" max="13056" width="9.140625" style="291"/>
    <col min="13057" max="13057" width="11.140625" style="291" customWidth="1"/>
    <col min="13058" max="13058" width="13.5703125" style="291" customWidth="1"/>
    <col min="13059" max="13059" width="30.5703125" style="291" customWidth="1"/>
    <col min="13060" max="13060" width="14.140625" style="291" customWidth="1"/>
    <col min="13061" max="13061" width="10.140625" style="291" customWidth="1"/>
    <col min="13062" max="13062" width="11.5703125" style="291" customWidth="1"/>
    <col min="13063" max="13063" width="20" style="291" customWidth="1"/>
    <col min="13064" max="13312" width="9.140625" style="291"/>
    <col min="13313" max="13313" width="11.140625" style="291" customWidth="1"/>
    <col min="13314" max="13314" width="13.5703125" style="291" customWidth="1"/>
    <col min="13315" max="13315" width="30.5703125" style="291" customWidth="1"/>
    <col min="13316" max="13316" width="14.140625" style="291" customWidth="1"/>
    <col min="13317" max="13317" width="10.140625" style="291" customWidth="1"/>
    <col min="13318" max="13318" width="11.5703125" style="291" customWidth="1"/>
    <col min="13319" max="13319" width="20" style="291" customWidth="1"/>
    <col min="13320" max="13568" width="9.140625" style="291"/>
    <col min="13569" max="13569" width="11.140625" style="291" customWidth="1"/>
    <col min="13570" max="13570" width="13.5703125" style="291" customWidth="1"/>
    <col min="13571" max="13571" width="30.5703125" style="291" customWidth="1"/>
    <col min="13572" max="13572" width="14.140625" style="291" customWidth="1"/>
    <col min="13573" max="13573" width="10.140625" style="291" customWidth="1"/>
    <col min="13574" max="13574" width="11.5703125" style="291" customWidth="1"/>
    <col min="13575" max="13575" width="20" style="291" customWidth="1"/>
    <col min="13576" max="13824" width="9.140625" style="291"/>
    <col min="13825" max="13825" width="11.140625" style="291" customWidth="1"/>
    <col min="13826" max="13826" width="13.5703125" style="291" customWidth="1"/>
    <col min="13827" max="13827" width="30.5703125" style="291" customWidth="1"/>
    <col min="13828" max="13828" width="14.140625" style="291" customWidth="1"/>
    <col min="13829" max="13829" width="10.140625" style="291" customWidth="1"/>
    <col min="13830" max="13830" width="11.5703125" style="291" customWidth="1"/>
    <col min="13831" max="13831" width="20" style="291" customWidth="1"/>
    <col min="13832" max="14080" width="9.140625" style="291"/>
    <col min="14081" max="14081" width="11.140625" style="291" customWidth="1"/>
    <col min="14082" max="14082" width="13.5703125" style="291" customWidth="1"/>
    <col min="14083" max="14083" width="30.5703125" style="291" customWidth="1"/>
    <col min="14084" max="14084" width="14.140625" style="291" customWidth="1"/>
    <col min="14085" max="14085" width="10.140625" style="291" customWidth="1"/>
    <col min="14086" max="14086" width="11.5703125" style="291" customWidth="1"/>
    <col min="14087" max="14087" width="20" style="291" customWidth="1"/>
    <col min="14088" max="14336" width="9.140625" style="291"/>
    <col min="14337" max="14337" width="11.140625" style="291" customWidth="1"/>
    <col min="14338" max="14338" width="13.5703125" style="291" customWidth="1"/>
    <col min="14339" max="14339" width="30.5703125" style="291" customWidth="1"/>
    <col min="14340" max="14340" width="14.140625" style="291" customWidth="1"/>
    <col min="14341" max="14341" width="10.140625" style="291" customWidth="1"/>
    <col min="14342" max="14342" width="11.5703125" style="291" customWidth="1"/>
    <col min="14343" max="14343" width="20" style="291" customWidth="1"/>
    <col min="14344" max="14592" width="9.140625" style="291"/>
    <col min="14593" max="14593" width="11.140625" style="291" customWidth="1"/>
    <col min="14594" max="14594" width="13.5703125" style="291" customWidth="1"/>
    <col min="14595" max="14595" width="30.5703125" style="291" customWidth="1"/>
    <col min="14596" max="14596" width="14.140625" style="291" customWidth="1"/>
    <col min="14597" max="14597" width="10.140625" style="291" customWidth="1"/>
    <col min="14598" max="14598" width="11.5703125" style="291" customWidth="1"/>
    <col min="14599" max="14599" width="20" style="291" customWidth="1"/>
    <col min="14600" max="14848" width="9.140625" style="291"/>
    <col min="14849" max="14849" width="11.140625" style="291" customWidth="1"/>
    <col min="14850" max="14850" width="13.5703125" style="291" customWidth="1"/>
    <col min="14851" max="14851" width="30.5703125" style="291" customWidth="1"/>
    <col min="14852" max="14852" width="14.140625" style="291" customWidth="1"/>
    <col min="14853" max="14853" width="10.140625" style="291" customWidth="1"/>
    <col min="14854" max="14854" width="11.5703125" style="291" customWidth="1"/>
    <col min="14855" max="14855" width="20" style="291" customWidth="1"/>
    <col min="14856" max="15104" width="9.140625" style="291"/>
    <col min="15105" max="15105" width="11.140625" style="291" customWidth="1"/>
    <col min="15106" max="15106" width="13.5703125" style="291" customWidth="1"/>
    <col min="15107" max="15107" width="30.5703125" style="291" customWidth="1"/>
    <col min="15108" max="15108" width="14.140625" style="291" customWidth="1"/>
    <col min="15109" max="15109" width="10.140625" style="291" customWidth="1"/>
    <col min="15110" max="15110" width="11.5703125" style="291" customWidth="1"/>
    <col min="15111" max="15111" width="20" style="291" customWidth="1"/>
    <col min="15112" max="15360" width="9.140625" style="291"/>
    <col min="15361" max="15361" width="11.140625" style="291" customWidth="1"/>
    <col min="15362" max="15362" width="13.5703125" style="291" customWidth="1"/>
    <col min="15363" max="15363" width="30.5703125" style="291" customWidth="1"/>
    <col min="15364" max="15364" width="14.140625" style="291" customWidth="1"/>
    <col min="15365" max="15365" width="10.140625" style="291" customWidth="1"/>
    <col min="15366" max="15366" width="11.5703125" style="291" customWidth="1"/>
    <col min="15367" max="15367" width="20" style="291" customWidth="1"/>
    <col min="15368" max="15616" width="9.140625" style="291"/>
    <col min="15617" max="15617" width="11.140625" style="291" customWidth="1"/>
    <col min="15618" max="15618" width="13.5703125" style="291" customWidth="1"/>
    <col min="15619" max="15619" width="30.5703125" style="291" customWidth="1"/>
    <col min="15620" max="15620" width="14.140625" style="291" customWidth="1"/>
    <col min="15621" max="15621" width="10.140625" style="291" customWidth="1"/>
    <col min="15622" max="15622" width="11.5703125" style="291" customWidth="1"/>
    <col min="15623" max="15623" width="20" style="291" customWidth="1"/>
    <col min="15624" max="15872" width="9.140625" style="291"/>
    <col min="15873" max="15873" width="11.140625" style="291" customWidth="1"/>
    <col min="15874" max="15874" width="13.5703125" style="291" customWidth="1"/>
    <col min="15875" max="15875" width="30.5703125" style="291" customWidth="1"/>
    <col min="15876" max="15876" width="14.140625" style="291" customWidth="1"/>
    <col min="15877" max="15877" width="10.140625" style="291" customWidth="1"/>
    <col min="15878" max="15878" width="11.5703125" style="291" customWidth="1"/>
    <col min="15879" max="15879" width="20" style="291" customWidth="1"/>
    <col min="15880" max="16128" width="9.140625" style="291"/>
    <col min="16129" max="16129" width="11.140625" style="291" customWidth="1"/>
    <col min="16130" max="16130" width="13.5703125" style="291" customWidth="1"/>
    <col min="16131" max="16131" width="30.5703125" style="291" customWidth="1"/>
    <col min="16132" max="16132" width="14.140625" style="291" customWidth="1"/>
    <col min="16133" max="16133" width="10.140625" style="291" customWidth="1"/>
    <col min="16134" max="16134" width="11.5703125" style="291" customWidth="1"/>
    <col min="16135" max="16135" width="20" style="291" customWidth="1"/>
    <col min="16136" max="16384" width="9.140625" style="291"/>
  </cols>
  <sheetData>
    <row r="1" spans="1:8" ht="15.75">
      <c r="A1" s="971" t="s">
        <v>584</v>
      </c>
      <c r="B1" s="971"/>
      <c r="C1" s="971"/>
      <c r="D1" s="971"/>
      <c r="E1" s="971"/>
      <c r="F1" s="971"/>
      <c r="G1" s="971"/>
    </row>
    <row r="2" spans="1:8" ht="18.75" customHeight="1">
      <c r="A2" s="971" t="s">
        <v>1</v>
      </c>
      <c r="B2" s="978"/>
      <c r="C2" s="978"/>
      <c r="D2" s="978"/>
      <c r="E2" s="978"/>
      <c r="F2" s="978"/>
      <c r="G2" s="978"/>
    </row>
    <row r="3" spans="1:8" ht="26.25">
      <c r="A3" s="979" t="s">
        <v>585</v>
      </c>
      <c r="B3" s="980"/>
      <c r="C3" s="980"/>
      <c r="D3" s="980"/>
      <c r="E3" s="980"/>
      <c r="F3" s="980"/>
      <c r="G3" s="980"/>
    </row>
    <row r="4" spans="1:8" s="292" customFormat="1">
      <c r="A4" s="972" t="s">
        <v>586</v>
      </c>
      <c r="B4" s="974" t="s">
        <v>587</v>
      </c>
      <c r="C4" s="974" t="s">
        <v>588</v>
      </c>
      <c r="D4" s="976" t="s">
        <v>589</v>
      </c>
      <c r="E4" s="976"/>
      <c r="F4" s="976"/>
      <c r="G4" s="977"/>
      <c r="H4" s="291"/>
    </row>
    <row r="5" spans="1:8" s="292" customFormat="1" ht="54" customHeight="1">
      <c r="A5" s="973"/>
      <c r="B5" s="975"/>
      <c r="C5" s="975"/>
      <c r="D5" s="761" t="s">
        <v>590</v>
      </c>
      <c r="E5" s="513" t="s">
        <v>591</v>
      </c>
      <c r="F5" s="513" t="s">
        <v>592</v>
      </c>
      <c r="G5" s="513" t="s">
        <v>593</v>
      </c>
      <c r="H5" s="291"/>
    </row>
    <row r="6" spans="1:8">
      <c r="A6" s="293" t="s">
        <v>13</v>
      </c>
      <c r="B6" s="293" t="s">
        <v>568</v>
      </c>
      <c r="C6" s="293" t="s">
        <v>594</v>
      </c>
      <c r="D6" s="645">
        <v>11</v>
      </c>
      <c r="E6" s="293" t="s">
        <v>13</v>
      </c>
      <c r="F6" s="645">
        <v>115</v>
      </c>
      <c r="G6" s="293" t="s">
        <v>595</v>
      </c>
    </row>
    <row r="7" spans="1:8">
      <c r="A7" s="293" t="s">
        <v>13</v>
      </c>
      <c r="B7" s="293" t="s">
        <v>596</v>
      </c>
      <c r="C7" s="293" t="s">
        <v>594</v>
      </c>
      <c r="D7" s="645">
        <v>1</v>
      </c>
      <c r="E7" s="293" t="s">
        <v>13</v>
      </c>
      <c r="F7" s="645">
        <v>17</v>
      </c>
      <c r="G7" s="293" t="s">
        <v>595</v>
      </c>
    </row>
    <row r="8" spans="1:8">
      <c r="A8" s="293" t="s">
        <v>13</v>
      </c>
      <c r="B8" s="293" t="s">
        <v>597</v>
      </c>
      <c r="C8" s="293" t="s">
        <v>594</v>
      </c>
      <c r="D8" s="645">
        <v>1</v>
      </c>
      <c r="E8" s="293" t="s">
        <v>13</v>
      </c>
      <c r="F8" s="645">
        <v>13</v>
      </c>
      <c r="G8" s="293" t="s">
        <v>595</v>
      </c>
    </row>
    <row r="9" spans="1:8">
      <c r="A9" s="293" t="s">
        <v>13</v>
      </c>
      <c r="B9" s="293" t="s">
        <v>598</v>
      </c>
      <c r="C9" s="293" t="s">
        <v>594</v>
      </c>
      <c r="D9" s="645">
        <v>2</v>
      </c>
      <c r="E9" s="293" t="s">
        <v>13</v>
      </c>
      <c r="F9" s="645">
        <v>44</v>
      </c>
      <c r="G9" s="293" t="s">
        <v>595</v>
      </c>
    </row>
    <row r="10" spans="1:8">
      <c r="A10" s="744"/>
      <c r="B10" s="744"/>
      <c r="C10" s="744" t="s">
        <v>10</v>
      </c>
      <c r="D10" s="744">
        <f>SUM(D6:D9)</f>
        <v>15</v>
      </c>
      <c r="E10" s="744"/>
      <c r="F10" s="744">
        <f>SUM(F6:F9)</f>
        <v>189</v>
      </c>
      <c r="G10" s="744"/>
    </row>
    <row r="11" spans="1:8" ht="25.5">
      <c r="A11" s="293" t="s">
        <v>13</v>
      </c>
      <c r="B11" s="293" t="s">
        <v>599</v>
      </c>
      <c r="C11" s="293" t="s">
        <v>600</v>
      </c>
      <c r="D11" s="293">
        <v>3</v>
      </c>
      <c r="E11" s="293" t="s">
        <v>13</v>
      </c>
      <c r="F11" s="293">
        <v>13</v>
      </c>
      <c r="G11" s="293" t="s">
        <v>595</v>
      </c>
    </row>
    <row r="12" spans="1:8" ht="25.5">
      <c r="A12" s="293" t="s">
        <v>13</v>
      </c>
      <c r="B12" s="293" t="s">
        <v>597</v>
      </c>
      <c r="C12" s="293" t="s">
        <v>600</v>
      </c>
      <c r="D12" s="293">
        <v>3</v>
      </c>
      <c r="E12" s="293" t="s">
        <v>13</v>
      </c>
      <c r="F12" s="293">
        <v>20</v>
      </c>
      <c r="G12" s="293" t="s">
        <v>595</v>
      </c>
    </row>
    <row r="13" spans="1:8" ht="25.5">
      <c r="A13" s="293" t="s">
        <v>13</v>
      </c>
      <c r="B13" s="293" t="s">
        <v>581</v>
      </c>
      <c r="C13" s="293" t="s">
        <v>600</v>
      </c>
      <c r="D13" s="293">
        <v>7</v>
      </c>
      <c r="E13" s="293" t="s">
        <v>13</v>
      </c>
      <c r="F13" s="293">
        <v>70</v>
      </c>
      <c r="G13" s="293" t="s">
        <v>595</v>
      </c>
    </row>
    <row r="14" spans="1:8" ht="25.5">
      <c r="A14" s="293" t="s">
        <v>13</v>
      </c>
      <c r="B14" s="293" t="s">
        <v>598</v>
      </c>
      <c r="C14" s="293" t="s">
        <v>600</v>
      </c>
      <c r="D14" s="293">
        <v>1</v>
      </c>
      <c r="E14" s="293" t="s">
        <v>13</v>
      </c>
      <c r="F14" s="293">
        <v>26</v>
      </c>
      <c r="G14" s="293" t="s">
        <v>595</v>
      </c>
    </row>
    <row r="15" spans="1:8">
      <c r="A15" s="744"/>
      <c r="B15" s="744"/>
      <c r="C15" s="744" t="s">
        <v>10</v>
      </c>
      <c r="D15" s="744">
        <f>SUM(D11:D14)</f>
        <v>14</v>
      </c>
      <c r="E15" s="744"/>
      <c r="F15" s="744">
        <f>SUM(F11:F14)</f>
        <v>129</v>
      </c>
      <c r="G15" s="744"/>
    </row>
    <row r="16" spans="1:8">
      <c r="A16" s="293" t="s">
        <v>13</v>
      </c>
      <c r="B16" s="293" t="s">
        <v>568</v>
      </c>
      <c r="C16" s="293" t="s">
        <v>601</v>
      </c>
      <c r="D16" s="293">
        <v>10</v>
      </c>
      <c r="E16" s="293" t="s">
        <v>13</v>
      </c>
      <c r="F16" s="293">
        <v>108</v>
      </c>
      <c r="G16" s="293" t="s">
        <v>595</v>
      </c>
    </row>
    <row r="17" spans="1:7">
      <c r="A17" s="645" t="s">
        <v>13</v>
      </c>
      <c r="B17" s="645" t="s">
        <v>597</v>
      </c>
      <c r="C17" s="293" t="s">
        <v>601</v>
      </c>
      <c r="D17" s="645">
        <v>1</v>
      </c>
      <c r="E17" s="293" t="s">
        <v>13</v>
      </c>
      <c r="F17" s="645">
        <v>10</v>
      </c>
      <c r="G17" s="293" t="s">
        <v>595</v>
      </c>
    </row>
    <row r="18" spans="1:7">
      <c r="A18" s="744"/>
      <c r="B18" s="744"/>
      <c r="C18" s="744" t="s">
        <v>10</v>
      </c>
      <c r="D18" s="744">
        <f>SUM(D16:D17)</f>
        <v>11</v>
      </c>
      <c r="E18" s="744"/>
      <c r="F18" s="744">
        <f>SUM(F16:F17)</f>
        <v>118</v>
      </c>
      <c r="G18" s="744"/>
    </row>
    <row r="19" spans="1:7">
      <c r="A19" s="293" t="s">
        <v>13</v>
      </c>
      <c r="B19" s="293" t="s">
        <v>598</v>
      </c>
      <c r="C19" s="293" t="s">
        <v>602</v>
      </c>
      <c r="D19" s="293">
        <v>4</v>
      </c>
      <c r="E19" s="293" t="s">
        <v>13</v>
      </c>
      <c r="F19" s="293">
        <v>104</v>
      </c>
      <c r="G19" s="293" t="s">
        <v>595</v>
      </c>
    </row>
    <row r="20" spans="1:7">
      <c r="A20" s="744"/>
      <c r="B20" s="744"/>
      <c r="C20" s="744" t="s">
        <v>10</v>
      </c>
      <c r="D20" s="744">
        <f>SUM(D19:D19)</f>
        <v>4</v>
      </c>
      <c r="E20" s="744"/>
      <c r="F20" s="744">
        <f>SUM(F19:F19)</f>
        <v>104</v>
      </c>
      <c r="G20" s="744"/>
    </row>
    <row r="21" spans="1:7">
      <c r="A21" s="293"/>
      <c r="B21" s="293"/>
      <c r="C21" s="293"/>
      <c r="D21" s="293"/>
      <c r="E21" s="293"/>
      <c r="F21" s="293"/>
      <c r="G21" s="293"/>
    </row>
    <row r="22" spans="1:7">
      <c r="A22" s="744"/>
      <c r="B22" s="744"/>
      <c r="C22" s="744" t="s">
        <v>10</v>
      </c>
      <c r="D22" s="744">
        <f>SUM(D21:D21)</f>
        <v>0</v>
      </c>
      <c r="E22" s="744"/>
      <c r="F22" s="744">
        <f>SUM(F21:F21)</f>
        <v>0</v>
      </c>
      <c r="G22" s="744"/>
    </row>
    <row r="23" spans="1:7">
      <c r="A23" s="293" t="s">
        <v>13</v>
      </c>
      <c r="B23" s="293" t="s">
        <v>598</v>
      </c>
      <c r="C23" s="293" t="s">
        <v>603</v>
      </c>
      <c r="D23" s="293">
        <v>1</v>
      </c>
      <c r="E23" s="293" t="s">
        <v>13</v>
      </c>
      <c r="F23" s="293">
        <v>20</v>
      </c>
      <c r="G23" s="293" t="s">
        <v>595</v>
      </c>
    </row>
    <row r="24" spans="1:7">
      <c r="A24" s="744"/>
      <c r="B24" s="744"/>
      <c r="C24" s="744" t="s">
        <v>10</v>
      </c>
      <c r="D24" s="744">
        <f>SUM(D23:D23)</f>
        <v>1</v>
      </c>
      <c r="E24" s="744"/>
      <c r="F24" s="744">
        <f>SUM(F23:F23)</f>
        <v>20</v>
      </c>
      <c r="G24" s="744"/>
    </row>
    <row r="25" spans="1:7">
      <c r="A25" s="293" t="s">
        <v>13</v>
      </c>
      <c r="B25" s="293" t="s">
        <v>598</v>
      </c>
      <c r="C25" s="293" t="s">
        <v>604</v>
      </c>
      <c r="D25" s="293">
        <v>2</v>
      </c>
      <c r="E25" s="293" t="s">
        <v>13</v>
      </c>
      <c r="F25" s="293">
        <v>45</v>
      </c>
      <c r="G25" s="293" t="s">
        <v>595</v>
      </c>
    </row>
    <row r="26" spans="1:7">
      <c r="A26" s="744"/>
      <c r="B26" s="744"/>
      <c r="C26" s="744" t="s">
        <v>10</v>
      </c>
      <c r="D26" s="744">
        <f>SUM(D25:D25)</f>
        <v>2</v>
      </c>
      <c r="E26" s="744"/>
      <c r="F26" s="744">
        <f>SUM(F25:F25)</f>
        <v>45</v>
      </c>
      <c r="G26" s="744"/>
    </row>
    <row r="27" spans="1:7">
      <c r="A27" s="293" t="s">
        <v>13</v>
      </c>
      <c r="B27" s="293" t="s">
        <v>568</v>
      </c>
      <c r="C27" s="293" t="s">
        <v>605</v>
      </c>
      <c r="D27" s="293">
        <v>9</v>
      </c>
      <c r="E27" s="293" t="s">
        <v>13</v>
      </c>
      <c r="F27" s="293">
        <v>102</v>
      </c>
      <c r="G27" s="293" t="s">
        <v>595</v>
      </c>
    </row>
    <row r="28" spans="1:7">
      <c r="A28" s="293" t="s">
        <v>13</v>
      </c>
      <c r="B28" s="293" t="s">
        <v>580</v>
      </c>
      <c r="C28" s="293" t="s">
        <v>605</v>
      </c>
      <c r="D28" s="293">
        <v>1</v>
      </c>
      <c r="E28" s="293" t="s">
        <v>13</v>
      </c>
      <c r="F28" s="293">
        <v>7</v>
      </c>
      <c r="G28" s="293" t="s">
        <v>595</v>
      </c>
    </row>
    <row r="29" spans="1:7">
      <c r="A29" s="293" t="s">
        <v>13</v>
      </c>
      <c r="B29" s="293" t="s">
        <v>599</v>
      </c>
      <c r="C29" s="293" t="s">
        <v>605</v>
      </c>
      <c r="D29" s="293">
        <v>15</v>
      </c>
      <c r="E29" s="293" t="s">
        <v>13</v>
      </c>
      <c r="F29" s="293">
        <v>54</v>
      </c>
      <c r="G29" s="293" t="s">
        <v>595</v>
      </c>
    </row>
    <row r="30" spans="1:7">
      <c r="A30" s="293" t="s">
        <v>13</v>
      </c>
      <c r="B30" s="293" t="s">
        <v>597</v>
      </c>
      <c r="C30" s="293" t="s">
        <v>605</v>
      </c>
      <c r="D30" s="293">
        <v>19</v>
      </c>
      <c r="E30" s="293" t="s">
        <v>13</v>
      </c>
      <c r="F30" s="293">
        <v>99</v>
      </c>
      <c r="G30" s="293" t="s">
        <v>595</v>
      </c>
    </row>
    <row r="31" spans="1:7">
      <c r="A31" s="293" t="s">
        <v>13</v>
      </c>
      <c r="B31" s="293" t="s">
        <v>606</v>
      </c>
      <c r="C31" s="293" t="s">
        <v>605</v>
      </c>
      <c r="D31" s="293">
        <v>12</v>
      </c>
      <c r="E31" s="293" t="s">
        <v>13</v>
      </c>
      <c r="F31" s="293">
        <v>282</v>
      </c>
      <c r="G31" s="293" t="s">
        <v>595</v>
      </c>
    </row>
    <row r="32" spans="1:7">
      <c r="A32" s="293" t="s">
        <v>13</v>
      </c>
      <c r="B32" s="293" t="s">
        <v>581</v>
      </c>
      <c r="C32" s="293" t="s">
        <v>605</v>
      </c>
      <c r="D32" s="293">
        <v>20</v>
      </c>
      <c r="E32" s="293" t="s">
        <v>13</v>
      </c>
      <c r="F32" s="293">
        <v>136</v>
      </c>
      <c r="G32" s="293" t="s">
        <v>595</v>
      </c>
    </row>
    <row r="33" spans="1:7">
      <c r="A33" s="293" t="s">
        <v>13</v>
      </c>
      <c r="B33" s="293" t="s">
        <v>607</v>
      </c>
      <c r="C33" s="293" t="s">
        <v>605</v>
      </c>
      <c r="D33" s="293">
        <v>2</v>
      </c>
      <c r="E33" s="293" t="s">
        <v>13</v>
      </c>
      <c r="F33" s="293">
        <v>24</v>
      </c>
      <c r="G33" s="293" t="s">
        <v>595</v>
      </c>
    </row>
    <row r="34" spans="1:7">
      <c r="A34" s="293" t="s">
        <v>13</v>
      </c>
      <c r="B34" s="293" t="s">
        <v>598</v>
      </c>
      <c r="C34" s="293" t="s">
        <v>605</v>
      </c>
      <c r="D34" s="293">
        <v>2</v>
      </c>
      <c r="E34" s="293" t="s">
        <v>13</v>
      </c>
      <c r="F34" s="293">
        <v>39</v>
      </c>
      <c r="G34" s="293" t="s">
        <v>595</v>
      </c>
    </row>
    <row r="35" spans="1:7">
      <c r="A35" s="514"/>
      <c r="B35" s="514"/>
      <c r="C35" s="514" t="s">
        <v>554</v>
      </c>
      <c r="D35" s="514">
        <f>SUM(D27:D34)</f>
        <v>80</v>
      </c>
      <c r="E35" s="514"/>
      <c r="F35" s="515">
        <f>SUM(F27:F34)</f>
        <v>743</v>
      </c>
      <c r="G35" s="514"/>
    </row>
    <row r="36" spans="1:7">
      <c r="A36" s="516"/>
      <c r="B36" s="516"/>
      <c r="C36" s="516" t="s">
        <v>608</v>
      </c>
      <c r="D36" s="516">
        <f>D35+D26+D24+D22+D20+D18+D15+D10</f>
        <v>127</v>
      </c>
      <c r="E36" s="516"/>
      <c r="F36" s="517">
        <f>F35+F26+F24+F22+F20+F18+F15+F10</f>
        <v>1348</v>
      </c>
      <c r="G36" s="516"/>
    </row>
    <row r="37" spans="1:7" ht="27" customHeight="1">
      <c r="A37" s="969" t="s">
        <v>609</v>
      </c>
      <c r="B37" s="969"/>
      <c r="C37" s="969"/>
      <c r="D37" s="969"/>
      <c r="E37" s="969"/>
      <c r="F37" s="969"/>
      <c r="G37" s="969"/>
    </row>
    <row r="38" spans="1:7" ht="14.25" customHeight="1">
      <c r="A38" s="981" t="s">
        <v>610</v>
      </c>
      <c r="B38" s="981"/>
      <c r="C38" s="981"/>
      <c r="D38" s="981"/>
      <c r="E38" s="981"/>
      <c r="F38" s="981"/>
      <c r="G38" s="981"/>
    </row>
    <row r="39" spans="1:7">
      <c r="A39" s="981" t="s">
        <v>611</v>
      </c>
      <c r="B39" s="981"/>
      <c r="C39" s="981"/>
      <c r="D39" s="981"/>
      <c r="E39" s="981"/>
      <c r="F39" s="981"/>
      <c r="G39" s="981"/>
    </row>
    <row r="40" spans="1:7" ht="27" customHeight="1">
      <c r="A40" s="970" t="s">
        <v>148</v>
      </c>
      <c r="B40" s="970"/>
      <c r="C40" s="970"/>
      <c r="D40" s="970"/>
      <c r="E40" s="970"/>
      <c r="F40" s="970"/>
      <c r="G40" s="970"/>
    </row>
  </sheetData>
  <mergeCells count="11">
    <mergeCell ref="A37:G37"/>
    <mergeCell ref="A40:G40"/>
    <mergeCell ref="A1:G1"/>
    <mergeCell ref="A4:A5"/>
    <mergeCell ref="B4:B5"/>
    <mergeCell ref="C4:C5"/>
    <mergeCell ref="D4:G4"/>
    <mergeCell ref="A2:G2"/>
    <mergeCell ref="A3:G3"/>
    <mergeCell ref="A39:G39"/>
    <mergeCell ref="A38:G38"/>
  </mergeCells>
  <pageMargins left="0.25" right="0.25" top="0.5" bottom="0.5" header="0.5" footer="0.5"/>
  <pageSetup scale="8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3FAA-86A0-45E8-A74F-CC391F824F1A}">
  <sheetPr>
    <pageSetUpPr fitToPage="1"/>
  </sheetPr>
  <dimension ref="A1:AR83"/>
  <sheetViews>
    <sheetView topLeftCell="A49" zoomScale="90" zoomScaleNormal="90" workbookViewId="0">
      <selection activeCell="A76" sqref="A76:P76"/>
    </sheetView>
  </sheetViews>
  <sheetFormatPr defaultColWidth="9.140625" defaultRowHeight="12.75"/>
  <cols>
    <col min="1" max="1" width="39.5703125" style="96" customWidth="1"/>
    <col min="2" max="2" width="6.42578125" style="96" customWidth="1"/>
    <col min="3" max="3" width="11" style="96" customWidth="1"/>
    <col min="4" max="4" width="9.5703125" style="96" customWidth="1"/>
    <col min="5" max="5" width="9.42578125" style="96" customWidth="1"/>
    <col min="6" max="6" width="10.140625" style="96" customWidth="1"/>
    <col min="7" max="7" width="13.140625" style="96" customWidth="1"/>
    <col min="8" max="8" width="13.42578125" style="96" customWidth="1"/>
    <col min="9" max="9" width="2.42578125" style="96" customWidth="1"/>
    <col min="10" max="10" width="7.5703125" style="96" customWidth="1"/>
    <col min="11" max="11" width="10.140625" style="96" customWidth="1"/>
    <col min="12" max="12" width="9.140625" style="96" customWidth="1"/>
    <col min="13" max="13" width="9.85546875" style="96" customWidth="1"/>
    <col min="14" max="14" width="10.85546875" style="96" bestFit="1" customWidth="1"/>
    <col min="15" max="15" width="14.85546875" style="96" bestFit="1" customWidth="1"/>
    <col min="16" max="16" width="12.5703125" style="96" customWidth="1"/>
    <col min="17" max="17" width="2.42578125" style="96" customWidth="1"/>
    <col min="18" max="18" width="8.28515625" style="96" customWidth="1"/>
    <col min="19" max="19" width="9.42578125" style="96" customWidth="1"/>
    <col min="20" max="20" width="10.140625" style="96" customWidth="1"/>
    <col min="21" max="21" width="9.42578125" style="96" customWidth="1"/>
    <col min="22" max="22" width="10.42578125" style="96" customWidth="1"/>
    <col min="23" max="24" width="13.140625" style="96" customWidth="1"/>
    <col min="25" max="25" width="2.42578125" style="96" customWidth="1"/>
    <col min="26" max="26" width="6" style="96" customWidth="1"/>
    <col min="27" max="27" width="10.140625" style="96" customWidth="1"/>
    <col min="28" max="28" width="9.140625" style="96" customWidth="1"/>
    <col min="29" max="29" width="9.42578125" style="96" customWidth="1"/>
    <col min="30" max="30" width="10.42578125" style="96" customWidth="1"/>
    <col min="31" max="31" width="14.85546875" style="96" bestFit="1" customWidth="1"/>
    <col min="32" max="32" width="12.42578125" style="96" bestFit="1" customWidth="1"/>
    <col min="33" max="33" width="9.140625" style="96" customWidth="1"/>
    <col min="34" max="16384" width="9.140625" style="96"/>
  </cols>
  <sheetData>
    <row r="1" spans="1:44" ht="15.75">
      <c r="A1" s="787" t="s">
        <v>56</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47"/>
      <c r="AH1" s="747"/>
      <c r="AI1" s="747"/>
      <c r="AJ1" s="747"/>
      <c r="AK1" s="747"/>
      <c r="AL1" s="747"/>
      <c r="AM1" s="747"/>
      <c r="AN1" s="747"/>
      <c r="AO1" s="747"/>
      <c r="AP1" s="747"/>
      <c r="AQ1" s="747"/>
      <c r="AR1" s="747"/>
    </row>
    <row r="2" spans="1:44" ht="15.75" customHeight="1">
      <c r="A2" s="762" t="s">
        <v>1</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47"/>
      <c r="AH2" s="747"/>
      <c r="AI2" s="747"/>
      <c r="AJ2" s="747"/>
      <c r="AK2" s="747"/>
      <c r="AL2" s="747"/>
      <c r="AM2" s="747"/>
      <c r="AN2" s="747"/>
      <c r="AO2" s="747"/>
      <c r="AP2" s="747"/>
      <c r="AQ2" s="747"/>
      <c r="AR2" s="747"/>
    </row>
    <row r="3" spans="1:44" ht="15.75" customHeight="1">
      <c r="A3" s="767" t="s">
        <v>57</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47"/>
      <c r="AH3" s="747"/>
      <c r="AI3" s="747"/>
      <c r="AJ3" s="747"/>
      <c r="AK3" s="747"/>
      <c r="AL3" s="747"/>
      <c r="AM3" s="747"/>
      <c r="AN3" s="747"/>
      <c r="AO3" s="747"/>
      <c r="AP3" s="747"/>
      <c r="AQ3" s="747"/>
      <c r="AR3" s="747"/>
    </row>
    <row r="4" spans="1:44" ht="15.75" customHeight="1" thickBot="1">
      <c r="A4" s="717"/>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47"/>
      <c r="AH4" s="747"/>
      <c r="AI4" s="747"/>
      <c r="AJ4" s="747"/>
      <c r="AK4" s="747"/>
      <c r="AL4" s="747"/>
      <c r="AM4" s="747"/>
      <c r="AN4" s="747"/>
      <c r="AO4" s="747"/>
      <c r="AP4" s="747"/>
      <c r="AQ4" s="747"/>
      <c r="AR4" s="747"/>
    </row>
    <row r="5" spans="1:44" ht="19.5" thickBot="1">
      <c r="A5" s="725"/>
      <c r="B5" s="778" t="s">
        <v>58</v>
      </c>
      <c r="C5" s="779"/>
      <c r="D5" s="779"/>
      <c r="E5" s="779"/>
      <c r="F5" s="779"/>
      <c r="G5" s="779"/>
      <c r="H5" s="779"/>
      <c r="I5" s="348"/>
      <c r="J5" s="780" t="s">
        <v>59</v>
      </c>
      <c r="K5" s="779"/>
      <c r="L5" s="779"/>
      <c r="M5" s="779"/>
      <c r="N5" s="779"/>
      <c r="O5" s="779"/>
      <c r="P5" s="779"/>
      <c r="Q5" s="348"/>
      <c r="R5" s="781" t="s">
        <v>60</v>
      </c>
      <c r="S5" s="781"/>
      <c r="T5" s="781"/>
      <c r="U5" s="781"/>
      <c r="V5" s="781"/>
      <c r="W5" s="781"/>
      <c r="X5" s="782"/>
      <c r="Y5" s="417"/>
      <c r="Z5" s="778" t="s">
        <v>61</v>
      </c>
      <c r="AA5" s="779"/>
      <c r="AB5" s="779"/>
      <c r="AC5" s="779"/>
      <c r="AD5" s="779"/>
      <c r="AE5" s="779"/>
      <c r="AF5" s="783"/>
      <c r="AG5" s="747"/>
      <c r="AH5" s="747"/>
      <c r="AI5" s="747"/>
      <c r="AJ5" s="747"/>
      <c r="AK5" s="747"/>
      <c r="AL5" s="747"/>
      <c r="AM5" s="747"/>
      <c r="AN5" s="747"/>
      <c r="AO5" s="747"/>
      <c r="AP5" s="747"/>
      <c r="AQ5" s="747"/>
      <c r="AR5" s="747"/>
    </row>
    <row r="6" spans="1:44" ht="14.25">
      <c r="A6" s="349"/>
      <c r="B6" s="446"/>
      <c r="C6" s="784" t="s">
        <v>62</v>
      </c>
      <c r="D6" s="785"/>
      <c r="E6" s="785"/>
      <c r="F6" s="785"/>
      <c r="G6" s="785"/>
      <c r="H6" s="785"/>
      <c r="I6" s="351"/>
      <c r="J6" s="446"/>
      <c r="K6" s="785" t="s">
        <v>63</v>
      </c>
      <c r="L6" s="785"/>
      <c r="M6" s="785"/>
      <c r="N6" s="785"/>
      <c r="O6" s="785"/>
      <c r="P6" s="785"/>
      <c r="Q6" s="351"/>
      <c r="R6" s="350"/>
      <c r="S6" s="785" t="s">
        <v>63</v>
      </c>
      <c r="T6" s="785"/>
      <c r="U6" s="785"/>
      <c r="V6" s="785"/>
      <c r="W6" s="785"/>
      <c r="X6" s="786"/>
      <c r="Y6" s="348"/>
      <c r="Z6" s="350"/>
      <c r="AA6" s="784" t="s">
        <v>63</v>
      </c>
      <c r="AB6" s="785"/>
      <c r="AC6" s="785"/>
      <c r="AD6" s="785"/>
      <c r="AE6" s="785"/>
      <c r="AF6" s="786"/>
      <c r="AG6" s="747"/>
      <c r="AH6" s="747"/>
      <c r="AI6" s="747"/>
      <c r="AJ6" s="747"/>
      <c r="AK6" s="747"/>
      <c r="AL6" s="747"/>
      <c r="AM6" s="747"/>
      <c r="AN6" s="747"/>
      <c r="AO6" s="747"/>
      <c r="AP6" s="747"/>
      <c r="AQ6" s="747"/>
      <c r="AR6" s="747"/>
    </row>
    <row r="7" spans="1:44" ht="27">
      <c r="A7" s="352" t="s">
        <v>64</v>
      </c>
      <c r="B7" s="353" t="s">
        <v>65</v>
      </c>
      <c r="C7" s="435" t="s">
        <v>66</v>
      </c>
      <c r="D7" s="355" t="s">
        <v>67</v>
      </c>
      <c r="E7" s="355" t="s">
        <v>68</v>
      </c>
      <c r="F7" s="355" t="s">
        <v>69</v>
      </c>
      <c r="G7" s="355" t="s">
        <v>70</v>
      </c>
      <c r="H7" s="431" t="s">
        <v>71</v>
      </c>
      <c r="I7" s="351"/>
      <c r="J7" s="353" t="s">
        <v>65</v>
      </c>
      <c r="K7" s="435" t="s">
        <v>66</v>
      </c>
      <c r="L7" s="355" t="s">
        <v>72</v>
      </c>
      <c r="M7" s="355" t="s">
        <v>68</v>
      </c>
      <c r="N7" s="355" t="s">
        <v>69</v>
      </c>
      <c r="O7" s="355" t="s">
        <v>70</v>
      </c>
      <c r="P7" s="431" t="s">
        <v>71</v>
      </c>
      <c r="Q7" s="351"/>
      <c r="R7" s="353" t="s">
        <v>65</v>
      </c>
      <c r="S7" s="435" t="s">
        <v>66</v>
      </c>
      <c r="T7" s="355" t="s">
        <v>72</v>
      </c>
      <c r="U7" s="355" t="s">
        <v>68</v>
      </c>
      <c r="V7" s="355" t="s">
        <v>69</v>
      </c>
      <c r="W7" s="355" t="s">
        <v>70</v>
      </c>
      <c r="X7" s="356" t="s">
        <v>71</v>
      </c>
      <c r="Y7" s="351"/>
      <c r="Z7" s="353" t="s">
        <v>65</v>
      </c>
      <c r="AA7" s="354" t="s">
        <v>66</v>
      </c>
      <c r="AB7" s="355" t="s">
        <v>72</v>
      </c>
      <c r="AC7" s="355" t="s">
        <v>68</v>
      </c>
      <c r="AD7" s="355" t="s">
        <v>69</v>
      </c>
      <c r="AE7" s="355" t="s">
        <v>70</v>
      </c>
      <c r="AF7" s="356" t="s">
        <v>71</v>
      </c>
      <c r="AG7" s="747"/>
      <c r="AH7" s="747"/>
      <c r="AI7" s="747"/>
      <c r="AJ7" s="747"/>
      <c r="AK7" s="747"/>
      <c r="AL7" s="747"/>
      <c r="AM7" s="747"/>
      <c r="AN7" s="747"/>
      <c r="AO7" s="747"/>
      <c r="AP7" s="747"/>
      <c r="AQ7" s="747"/>
      <c r="AR7" s="747"/>
    </row>
    <row r="8" spans="1:44" ht="23.25" customHeight="1">
      <c r="A8" s="357" t="s">
        <v>12</v>
      </c>
      <c r="B8" s="358"/>
      <c r="C8" s="460" t="s">
        <v>73</v>
      </c>
      <c r="D8" s="359" t="s">
        <v>74</v>
      </c>
      <c r="E8" s="359" t="s">
        <v>75</v>
      </c>
      <c r="F8" s="359" t="s">
        <v>76</v>
      </c>
      <c r="G8" s="359" t="s">
        <v>77</v>
      </c>
      <c r="H8" s="432"/>
      <c r="I8" s="351"/>
      <c r="J8" s="358"/>
      <c r="K8" s="436"/>
      <c r="L8" s="360"/>
      <c r="M8" s="360"/>
      <c r="N8" s="360"/>
      <c r="O8" s="360"/>
      <c r="P8" s="432"/>
      <c r="Q8" s="351"/>
      <c r="R8" s="358"/>
      <c r="S8" s="436"/>
      <c r="T8" s="360"/>
      <c r="U8" s="360"/>
      <c r="V8" s="360"/>
      <c r="W8" s="360"/>
      <c r="X8" s="416"/>
      <c r="Y8" s="351"/>
      <c r="Z8" s="358"/>
      <c r="AA8" s="436"/>
      <c r="AB8" s="360"/>
      <c r="AC8" s="360"/>
      <c r="AD8" s="360"/>
      <c r="AE8" s="360"/>
      <c r="AF8" s="416"/>
      <c r="AG8" s="747"/>
      <c r="AH8" s="747"/>
      <c r="AI8" s="747"/>
      <c r="AJ8" s="747"/>
      <c r="AK8" s="747"/>
      <c r="AL8" s="747"/>
      <c r="AM8" s="747"/>
      <c r="AN8" s="747"/>
      <c r="AO8" s="747"/>
      <c r="AP8" s="747"/>
      <c r="AQ8" s="747"/>
      <c r="AR8" s="747"/>
    </row>
    <row r="9" spans="1:44">
      <c r="A9" s="186" t="s">
        <v>78</v>
      </c>
      <c r="B9" s="361" t="s">
        <v>79</v>
      </c>
      <c r="C9" s="538">
        <f>K9+S9</f>
        <v>3668</v>
      </c>
      <c r="D9" s="539">
        <v>0</v>
      </c>
      <c r="E9" s="539">
        <v>0</v>
      </c>
      <c r="F9" s="540">
        <f t="shared" ref="F9:G12" si="0">N9+V9</f>
        <v>72873.279999999999</v>
      </c>
      <c r="G9" s="541">
        <f>O9+W9</f>
        <v>3123188.91</v>
      </c>
      <c r="H9" s="542">
        <f>G9/$G$56</f>
        <v>7.2713733644950249E-2</v>
      </c>
      <c r="I9" s="351"/>
      <c r="J9" s="361" t="s">
        <v>79</v>
      </c>
      <c r="K9" s="538">
        <v>1870</v>
      </c>
      <c r="L9" s="538">
        <v>0</v>
      </c>
      <c r="M9" s="538">
        <v>0</v>
      </c>
      <c r="N9" s="540">
        <v>37184.379999999997</v>
      </c>
      <c r="O9" s="543">
        <v>1592650.1</v>
      </c>
      <c r="P9" s="542">
        <f>O9/$O$56</f>
        <v>7.5340317250924785E-2</v>
      </c>
      <c r="Q9" s="351"/>
      <c r="R9" s="361" t="s">
        <v>79</v>
      </c>
      <c r="S9" s="538">
        <v>1798</v>
      </c>
      <c r="T9" s="538">
        <v>0</v>
      </c>
      <c r="U9" s="538">
        <v>0</v>
      </c>
      <c r="V9" s="538">
        <v>35688.9</v>
      </c>
      <c r="W9" s="543">
        <v>1530538.81</v>
      </c>
      <c r="X9" s="544">
        <f>W9/$W$56</f>
        <v>7.0168192615459354E-2</v>
      </c>
      <c r="Y9" s="351"/>
      <c r="Z9" s="361" t="s">
        <v>79</v>
      </c>
      <c r="AA9" s="538">
        <v>1469</v>
      </c>
      <c r="AB9" s="538">
        <v>0</v>
      </c>
      <c r="AC9" s="538">
        <v>0</v>
      </c>
      <c r="AD9" s="540">
        <v>29388.35</v>
      </c>
      <c r="AE9" s="543">
        <v>1250299.6399999999</v>
      </c>
      <c r="AF9" s="544">
        <f>AE9/$AE$56</f>
        <v>6.1767251678639286E-2</v>
      </c>
      <c r="AG9" s="747"/>
      <c r="AH9" s="747"/>
      <c r="AI9" s="747"/>
      <c r="AJ9" s="747"/>
      <c r="AK9" s="747"/>
      <c r="AL9" s="747"/>
      <c r="AM9" s="747"/>
      <c r="AN9" s="747"/>
      <c r="AO9" s="747"/>
      <c r="AP9" s="747"/>
      <c r="AQ9" s="747"/>
      <c r="AR9" s="747"/>
    </row>
    <row r="10" spans="1:44" ht="14.25">
      <c r="A10" s="186" t="s">
        <v>80</v>
      </c>
      <c r="B10" s="361" t="s">
        <v>79</v>
      </c>
      <c r="C10" s="538">
        <f>K10+S10</f>
        <v>0</v>
      </c>
      <c r="D10" s="538">
        <v>0</v>
      </c>
      <c r="E10" s="538">
        <v>0</v>
      </c>
      <c r="F10" s="540">
        <f t="shared" si="0"/>
        <v>0</v>
      </c>
      <c r="G10" s="541">
        <f t="shared" si="0"/>
        <v>0</v>
      </c>
      <c r="H10" s="542">
        <f>G10/$G$56</f>
        <v>0</v>
      </c>
      <c r="I10" s="351"/>
      <c r="J10" s="361" t="s">
        <v>79</v>
      </c>
      <c r="K10" s="538">
        <v>0</v>
      </c>
      <c r="L10" s="538">
        <v>0</v>
      </c>
      <c r="M10" s="538">
        <v>0</v>
      </c>
      <c r="N10" s="538">
        <v>0</v>
      </c>
      <c r="O10" s="545">
        <v>0</v>
      </c>
      <c r="P10" s="542">
        <f>O10/$O$56</f>
        <v>0</v>
      </c>
      <c r="Q10" s="351"/>
      <c r="R10" s="361" t="s">
        <v>79</v>
      </c>
      <c r="S10" s="538">
        <v>0</v>
      </c>
      <c r="T10" s="538">
        <v>0</v>
      </c>
      <c r="U10" s="538">
        <v>0</v>
      </c>
      <c r="V10" s="538">
        <v>0</v>
      </c>
      <c r="W10" s="545">
        <v>0</v>
      </c>
      <c r="X10" s="544">
        <f t="shared" ref="X10:X12" si="1">W10/$W$56</f>
        <v>0</v>
      </c>
      <c r="Y10" s="351"/>
      <c r="Z10" s="361" t="s">
        <v>79</v>
      </c>
      <c r="AA10" s="538">
        <v>0</v>
      </c>
      <c r="AB10" s="538">
        <v>0</v>
      </c>
      <c r="AC10" s="538">
        <v>0</v>
      </c>
      <c r="AD10" s="538">
        <v>0</v>
      </c>
      <c r="AE10" s="545">
        <v>0</v>
      </c>
      <c r="AF10" s="544">
        <f>AE10/$AE$56</f>
        <v>0</v>
      </c>
      <c r="AG10" s="747"/>
      <c r="AH10" s="745"/>
      <c r="AI10" s="745"/>
      <c r="AJ10" s="745"/>
      <c r="AK10" s="745"/>
      <c r="AL10" s="745"/>
      <c r="AM10" s="745"/>
      <c r="AN10" s="745"/>
      <c r="AO10" s="745"/>
      <c r="AP10" s="745"/>
      <c r="AQ10" s="745"/>
      <c r="AR10" s="745"/>
    </row>
    <row r="11" spans="1:44">
      <c r="A11" s="186" t="s">
        <v>81</v>
      </c>
      <c r="B11" s="361" t="s">
        <v>82</v>
      </c>
      <c r="C11" s="538">
        <f>K11+S11</f>
        <v>0</v>
      </c>
      <c r="D11" s="538">
        <v>0</v>
      </c>
      <c r="E11" s="538">
        <v>0</v>
      </c>
      <c r="F11" s="540">
        <f t="shared" si="0"/>
        <v>0</v>
      </c>
      <c r="G11" s="541">
        <f t="shared" si="0"/>
        <v>0</v>
      </c>
      <c r="H11" s="542">
        <f>G11/$G$56</f>
        <v>0</v>
      </c>
      <c r="I11" s="351"/>
      <c r="J11" s="361" t="s">
        <v>82</v>
      </c>
      <c r="K11" s="538">
        <v>0</v>
      </c>
      <c r="L11" s="538">
        <v>0</v>
      </c>
      <c r="M11" s="538">
        <v>0</v>
      </c>
      <c r="N11" s="538">
        <v>0</v>
      </c>
      <c r="O11" s="546">
        <v>0</v>
      </c>
      <c r="P11" s="542">
        <f>O11/$O$56</f>
        <v>0</v>
      </c>
      <c r="Q11" s="351"/>
      <c r="R11" s="361" t="s">
        <v>82</v>
      </c>
      <c r="S11" s="538">
        <v>0</v>
      </c>
      <c r="T11" s="538">
        <v>0</v>
      </c>
      <c r="U11" s="538">
        <v>0</v>
      </c>
      <c r="V11" s="538">
        <v>0</v>
      </c>
      <c r="W11" s="546">
        <v>0</v>
      </c>
      <c r="X11" s="544">
        <f t="shared" si="1"/>
        <v>0</v>
      </c>
      <c r="Y11" s="351"/>
      <c r="Z11" s="361" t="s">
        <v>82</v>
      </c>
      <c r="AA11" s="538">
        <v>0</v>
      </c>
      <c r="AB11" s="538">
        <v>0</v>
      </c>
      <c r="AC11" s="538">
        <v>0</v>
      </c>
      <c r="AD11" s="538">
        <v>0</v>
      </c>
      <c r="AE11" s="546">
        <v>0</v>
      </c>
      <c r="AF11" s="544">
        <f>AE11/$AE$56</f>
        <v>0</v>
      </c>
      <c r="AG11" s="747"/>
      <c r="AH11" s="745"/>
      <c r="AI11" s="745"/>
      <c r="AJ11" s="745"/>
      <c r="AK11" s="745"/>
      <c r="AL11" s="745"/>
      <c r="AM11" s="745"/>
      <c r="AN11" s="745"/>
      <c r="AO11" s="745"/>
      <c r="AP11" s="745"/>
      <c r="AQ11" s="745"/>
      <c r="AR11" s="745"/>
    </row>
    <row r="12" spans="1:44">
      <c r="A12" s="186" t="s">
        <v>83</v>
      </c>
      <c r="B12" s="361" t="s">
        <v>82</v>
      </c>
      <c r="C12" s="538">
        <f>K12+S12</f>
        <v>0</v>
      </c>
      <c r="D12" s="538">
        <v>0</v>
      </c>
      <c r="E12" s="538">
        <v>0</v>
      </c>
      <c r="F12" s="540">
        <f t="shared" si="0"/>
        <v>0</v>
      </c>
      <c r="G12" s="541">
        <f t="shared" si="0"/>
        <v>0</v>
      </c>
      <c r="H12" s="542">
        <f>G12/$G$56</f>
        <v>0</v>
      </c>
      <c r="I12" s="351"/>
      <c r="J12" s="361" t="s">
        <v>82</v>
      </c>
      <c r="K12" s="538">
        <v>0</v>
      </c>
      <c r="L12" s="538">
        <v>0</v>
      </c>
      <c r="M12" s="538">
        <v>0</v>
      </c>
      <c r="N12" s="538">
        <v>0</v>
      </c>
      <c r="O12" s="546">
        <v>0</v>
      </c>
      <c r="P12" s="542">
        <f>O12/$O$56</f>
        <v>0</v>
      </c>
      <c r="Q12" s="351"/>
      <c r="R12" s="361" t="s">
        <v>82</v>
      </c>
      <c r="S12" s="538">
        <v>0</v>
      </c>
      <c r="T12" s="538">
        <v>0</v>
      </c>
      <c r="U12" s="538">
        <v>0</v>
      </c>
      <c r="V12" s="538">
        <v>0</v>
      </c>
      <c r="W12" s="546">
        <v>0</v>
      </c>
      <c r="X12" s="544">
        <f t="shared" si="1"/>
        <v>0</v>
      </c>
      <c r="Y12" s="351"/>
      <c r="Z12" s="361" t="s">
        <v>82</v>
      </c>
      <c r="AA12" s="538">
        <v>0</v>
      </c>
      <c r="AB12" s="538">
        <v>0</v>
      </c>
      <c r="AC12" s="538">
        <v>0</v>
      </c>
      <c r="AD12" s="538">
        <v>0</v>
      </c>
      <c r="AE12" s="546">
        <v>0</v>
      </c>
      <c r="AF12" s="544">
        <f>AE12/$AE$56</f>
        <v>0</v>
      </c>
      <c r="AG12" s="747"/>
      <c r="AH12" s="745"/>
      <c r="AI12" s="745"/>
      <c r="AJ12" s="745"/>
      <c r="AK12" s="745"/>
      <c r="AL12" s="745"/>
      <c r="AM12" s="745"/>
      <c r="AN12" s="745"/>
      <c r="AO12" s="745"/>
      <c r="AP12" s="745"/>
      <c r="AQ12" s="745"/>
      <c r="AR12" s="745"/>
    </row>
    <row r="13" spans="1:44">
      <c r="A13" s="362" t="s">
        <v>14</v>
      </c>
      <c r="B13" s="351"/>
      <c r="C13" s="547"/>
      <c r="D13" s="548"/>
      <c r="E13" s="548"/>
      <c r="F13" s="548"/>
      <c r="G13" s="548"/>
      <c r="H13" s="432"/>
      <c r="I13" s="351"/>
      <c r="J13" s="351"/>
      <c r="K13" s="547"/>
      <c r="L13" s="548"/>
      <c r="M13" s="548"/>
      <c r="N13" s="548"/>
      <c r="O13" s="548"/>
      <c r="P13" s="549"/>
      <c r="Q13" s="351"/>
      <c r="R13" s="351"/>
      <c r="S13" s="547"/>
      <c r="T13" s="548"/>
      <c r="U13" s="548"/>
      <c r="V13" s="548"/>
      <c r="W13" s="548"/>
      <c r="X13" s="550"/>
      <c r="Y13" s="351"/>
      <c r="Z13" s="351"/>
      <c r="AA13" s="547"/>
      <c r="AB13" s="548"/>
      <c r="AC13" s="548"/>
      <c r="AD13" s="548"/>
      <c r="AE13" s="548"/>
      <c r="AF13" s="550"/>
      <c r="AG13" s="747"/>
      <c r="AH13" s="745"/>
      <c r="AI13" s="745"/>
      <c r="AJ13" s="745"/>
      <c r="AK13" s="745"/>
      <c r="AL13" s="745"/>
      <c r="AM13" s="745"/>
      <c r="AN13" s="745"/>
      <c r="AO13" s="745"/>
      <c r="AP13" s="745"/>
      <c r="AQ13" s="745"/>
      <c r="AR13" s="745"/>
    </row>
    <row r="14" spans="1:44" ht="14.25">
      <c r="A14" s="186" t="s">
        <v>84</v>
      </c>
      <c r="B14" s="361" t="s">
        <v>79</v>
      </c>
      <c r="C14" s="538">
        <f t="shared" ref="C14:C20" si="2">K14+S14</f>
        <v>54782</v>
      </c>
      <c r="D14" s="539">
        <v>0</v>
      </c>
      <c r="E14" s="539">
        <v>0</v>
      </c>
      <c r="F14" s="540">
        <f t="shared" ref="F14:G20" si="3">N14+V14</f>
        <v>173056.40636000002</v>
      </c>
      <c r="G14" s="541">
        <f t="shared" si="3"/>
        <v>2396964.02</v>
      </c>
      <c r="H14" s="542">
        <f t="shared" ref="H14:H20" si="4">G14/$G$56</f>
        <v>5.5805847269997252E-2</v>
      </c>
      <c r="I14" s="351"/>
      <c r="J14" s="361" t="s">
        <v>79</v>
      </c>
      <c r="K14" s="538">
        <v>26927</v>
      </c>
      <c r="L14" s="538">
        <v>0</v>
      </c>
      <c r="M14" s="538">
        <v>0</v>
      </c>
      <c r="N14" s="538">
        <v>85062.426600000006</v>
      </c>
      <c r="O14" s="543">
        <v>1175954.96</v>
      </c>
      <c r="P14" s="542">
        <f t="shared" ref="P14:P20" si="5">O14/$O$56</f>
        <v>5.5628552535926482E-2</v>
      </c>
      <c r="Q14" s="351"/>
      <c r="R14" s="361" t="s">
        <v>79</v>
      </c>
      <c r="S14" s="538">
        <v>27855</v>
      </c>
      <c r="T14" s="538">
        <v>0</v>
      </c>
      <c r="U14" s="538">
        <v>0</v>
      </c>
      <c r="V14" s="538">
        <v>87993.979760000002</v>
      </c>
      <c r="W14" s="543">
        <v>1221009.06</v>
      </c>
      <c r="X14" s="544">
        <f>W14/$W$56</f>
        <v>5.5977671619644169E-2</v>
      </c>
      <c r="Y14" s="351"/>
      <c r="Z14" s="361" t="s">
        <v>79</v>
      </c>
      <c r="AA14" s="538">
        <v>32692</v>
      </c>
      <c r="AB14" s="538">
        <v>0</v>
      </c>
      <c r="AC14" s="538">
        <v>0</v>
      </c>
      <c r="AD14" s="538">
        <v>103274.06879999999</v>
      </c>
      <c r="AE14" s="543">
        <v>1301763.74</v>
      </c>
      <c r="AF14" s="544">
        <f t="shared" ref="AF14:AF20" si="6">AE14/$AE$56</f>
        <v>6.4309679041982898E-2</v>
      </c>
      <c r="AG14" s="747"/>
      <c r="AH14" s="745"/>
      <c r="AI14" s="745"/>
      <c r="AJ14" s="745"/>
      <c r="AK14" s="745"/>
      <c r="AL14" s="745"/>
      <c r="AM14" s="745"/>
      <c r="AN14" s="745"/>
      <c r="AO14" s="745"/>
      <c r="AP14" s="745"/>
      <c r="AQ14" s="745"/>
      <c r="AR14" s="745"/>
    </row>
    <row r="15" spans="1:44" ht="14.25">
      <c r="A15" s="186" t="s">
        <v>85</v>
      </c>
      <c r="B15" s="361" t="s">
        <v>79</v>
      </c>
      <c r="C15" s="538">
        <f t="shared" si="2"/>
        <v>689</v>
      </c>
      <c r="D15" s="539">
        <v>0</v>
      </c>
      <c r="E15" s="539">
        <v>0</v>
      </c>
      <c r="F15" s="540">
        <f t="shared" si="3"/>
        <v>4375.1499999999996</v>
      </c>
      <c r="G15" s="541">
        <f t="shared" si="3"/>
        <v>27946.92</v>
      </c>
      <c r="H15" s="542">
        <f t="shared" si="4"/>
        <v>6.5065705457974764E-4</v>
      </c>
      <c r="I15" s="351"/>
      <c r="J15" s="361" t="s">
        <v>79</v>
      </c>
      <c r="K15" s="538">
        <v>326</v>
      </c>
      <c r="L15" s="538">
        <v>0</v>
      </c>
      <c r="M15" s="538">
        <v>0</v>
      </c>
      <c r="N15" s="538">
        <v>2070.1</v>
      </c>
      <c r="O15" s="543">
        <v>13369.5</v>
      </c>
      <c r="P15" s="542">
        <f t="shared" si="5"/>
        <v>6.3244423334807753E-4</v>
      </c>
      <c r="Q15" s="351"/>
      <c r="R15" s="361" t="s">
        <v>79</v>
      </c>
      <c r="S15" s="538">
        <v>363</v>
      </c>
      <c r="T15" s="538">
        <v>0</v>
      </c>
      <c r="U15" s="538">
        <v>0</v>
      </c>
      <c r="V15" s="538">
        <v>2305.0500000000002</v>
      </c>
      <c r="W15" s="543">
        <v>14577.42</v>
      </c>
      <c r="X15" s="544">
        <f t="shared" ref="X15:X20" si="7">W15/$W$56</f>
        <v>6.683079237934838E-4</v>
      </c>
      <c r="Y15" s="351"/>
      <c r="Z15" s="361" t="s">
        <v>79</v>
      </c>
      <c r="AA15" s="538">
        <v>274</v>
      </c>
      <c r="AB15" s="538">
        <v>0</v>
      </c>
      <c r="AC15" s="538">
        <v>0</v>
      </c>
      <c r="AD15" s="538">
        <v>1739.9</v>
      </c>
      <c r="AE15" s="543">
        <v>9931.01</v>
      </c>
      <c r="AF15" s="544">
        <f t="shared" si="6"/>
        <v>4.9061134984657246E-4</v>
      </c>
      <c r="AG15" s="747"/>
      <c r="AH15" s="745"/>
      <c r="AI15" s="745"/>
      <c r="AJ15" s="745"/>
      <c r="AK15" s="745"/>
      <c r="AL15" s="745"/>
      <c r="AM15" s="745"/>
      <c r="AN15" s="745"/>
      <c r="AO15" s="745"/>
      <c r="AP15" s="745"/>
      <c r="AQ15" s="745"/>
      <c r="AR15" s="745"/>
    </row>
    <row r="16" spans="1:44">
      <c r="A16" s="186" t="s">
        <v>86</v>
      </c>
      <c r="B16" s="361" t="s">
        <v>79</v>
      </c>
      <c r="C16" s="538">
        <f t="shared" si="2"/>
        <v>1856</v>
      </c>
      <c r="D16" s="539">
        <v>0</v>
      </c>
      <c r="E16" s="539">
        <v>0</v>
      </c>
      <c r="F16" s="540">
        <f t="shared" si="3"/>
        <v>4435.84</v>
      </c>
      <c r="G16" s="541">
        <f t="shared" si="3"/>
        <v>3905746.33</v>
      </c>
      <c r="H16" s="542">
        <f t="shared" si="4"/>
        <v>9.0933147660402627E-2</v>
      </c>
      <c r="I16" s="351"/>
      <c r="J16" s="361" t="s">
        <v>79</v>
      </c>
      <c r="K16" s="538">
        <v>1004</v>
      </c>
      <c r="L16" s="538">
        <v>0</v>
      </c>
      <c r="M16" s="538">
        <v>0</v>
      </c>
      <c r="N16" s="538">
        <v>2399.56</v>
      </c>
      <c r="O16" s="543">
        <v>2119031.37</v>
      </c>
      <c r="P16" s="542">
        <f t="shared" si="5"/>
        <v>0.1002407846396781</v>
      </c>
      <c r="Q16" s="351"/>
      <c r="R16" s="361" t="s">
        <v>79</v>
      </c>
      <c r="S16" s="538">
        <v>852</v>
      </c>
      <c r="T16" s="538">
        <v>0</v>
      </c>
      <c r="U16" s="538">
        <v>0</v>
      </c>
      <c r="V16" s="538">
        <v>2036.28</v>
      </c>
      <c r="W16" s="543">
        <v>1786714.96</v>
      </c>
      <c r="X16" s="544">
        <f t="shared" si="7"/>
        <v>8.1912695478922715E-2</v>
      </c>
      <c r="Y16" s="351"/>
      <c r="Z16" s="361" t="s">
        <v>79</v>
      </c>
      <c r="AA16" s="538">
        <v>549</v>
      </c>
      <c r="AB16" s="538">
        <v>0</v>
      </c>
      <c r="AC16" s="538">
        <v>0</v>
      </c>
      <c r="AD16" s="538">
        <v>1312.11</v>
      </c>
      <c r="AE16" s="543">
        <v>1123247.54</v>
      </c>
      <c r="AF16" s="544">
        <f t="shared" si="6"/>
        <v>5.5490629030807731E-2</v>
      </c>
      <c r="AG16" s="747"/>
      <c r="AH16" s="745"/>
      <c r="AI16" s="745"/>
      <c r="AJ16" s="745"/>
      <c r="AK16" s="745"/>
      <c r="AL16" s="745"/>
      <c r="AM16" s="745"/>
      <c r="AN16" s="745"/>
      <c r="AO16" s="745"/>
      <c r="AP16" s="745"/>
      <c r="AQ16" s="745"/>
      <c r="AR16" s="745"/>
    </row>
    <row r="17" spans="1:44">
      <c r="A17" s="186" t="s">
        <v>87</v>
      </c>
      <c r="B17" s="361" t="s">
        <v>82</v>
      </c>
      <c r="C17" s="538">
        <f t="shared" si="2"/>
        <v>30346</v>
      </c>
      <c r="D17" s="539">
        <v>0</v>
      </c>
      <c r="E17" s="539">
        <v>0</v>
      </c>
      <c r="F17" s="540">
        <f t="shared" si="3"/>
        <v>49463.979999999996</v>
      </c>
      <c r="G17" s="541">
        <f t="shared" si="3"/>
        <v>1436657.4100000001</v>
      </c>
      <c r="H17" s="542">
        <f t="shared" si="4"/>
        <v>3.3448096564156947E-2</v>
      </c>
      <c r="I17" s="351"/>
      <c r="J17" s="361" t="s">
        <v>82</v>
      </c>
      <c r="K17" s="538">
        <v>13106</v>
      </c>
      <c r="L17" s="538">
        <v>0</v>
      </c>
      <c r="M17" s="538">
        <v>0</v>
      </c>
      <c r="N17" s="538">
        <v>21362.78</v>
      </c>
      <c r="O17" s="543">
        <v>620919.51</v>
      </c>
      <c r="P17" s="542">
        <f t="shared" si="5"/>
        <v>2.9372599085441785E-2</v>
      </c>
      <c r="Q17" s="351"/>
      <c r="R17" s="361" t="s">
        <v>82</v>
      </c>
      <c r="S17" s="538">
        <v>17240</v>
      </c>
      <c r="T17" s="538">
        <v>0</v>
      </c>
      <c r="U17" s="538">
        <v>0</v>
      </c>
      <c r="V17" s="538">
        <v>28101.200000000001</v>
      </c>
      <c r="W17" s="543">
        <v>815737.9</v>
      </c>
      <c r="X17" s="544">
        <f t="shared" si="7"/>
        <v>3.7397845593298167E-2</v>
      </c>
      <c r="Y17" s="351"/>
      <c r="Z17" s="361" t="s">
        <v>82</v>
      </c>
      <c r="AA17" s="538">
        <v>16974</v>
      </c>
      <c r="AB17" s="538">
        <v>0</v>
      </c>
      <c r="AC17" s="538">
        <v>0</v>
      </c>
      <c r="AD17" s="538">
        <v>27667.62</v>
      </c>
      <c r="AE17" s="543">
        <v>801740.57</v>
      </c>
      <c r="AF17" s="544">
        <f t="shared" si="6"/>
        <v>3.9607554848344766E-2</v>
      </c>
      <c r="AG17" s="747"/>
      <c r="AH17" s="745"/>
      <c r="AI17" s="745"/>
      <c r="AJ17" s="745"/>
      <c r="AK17" s="745"/>
      <c r="AL17" s="745"/>
      <c r="AM17" s="745"/>
      <c r="AN17" s="745"/>
      <c r="AO17" s="745"/>
      <c r="AP17" s="745"/>
      <c r="AQ17" s="745"/>
      <c r="AR17" s="745"/>
    </row>
    <row r="18" spans="1:44">
      <c r="A18" s="186" t="s">
        <v>88</v>
      </c>
      <c r="B18" s="361" t="s">
        <v>82</v>
      </c>
      <c r="C18" s="538">
        <f t="shared" si="2"/>
        <v>0</v>
      </c>
      <c r="D18" s="538">
        <v>0</v>
      </c>
      <c r="E18" s="538">
        <v>0</v>
      </c>
      <c r="F18" s="540">
        <f t="shared" si="3"/>
        <v>0</v>
      </c>
      <c r="G18" s="541">
        <f t="shared" si="3"/>
        <v>0</v>
      </c>
      <c r="H18" s="542">
        <f t="shared" si="4"/>
        <v>0</v>
      </c>
      <c r="I18" s="351"/>
      <c r="J18" s="361" t="s">
        <v>82</v>
      </c>
      <c r="K18" s="538">
        <v>0</v>
      </c>
      <c r="L18" s="538">
        <v>0</v>
      </c>
      <c r="M18" s="538">
        <v>0</v>
      </c>
      <c r="N18" s="538">
        <v>0</v>
      </c>
      <c r="O18" s="546">
        <v>0</v>
      </c>
      <c r="P18" s="542">
        <f t="shared" si="5"/>
        <v>0</v>
      </c>
      <c r="Q18" s="351"/>
      <c r="R18" s="361" t="s">
        <v>82</v>
      </c>
      <c r="S18" s="538">
        <v>0</v>
      </c>
      <c r="T18" s="538">
        <v>0</v>
      </c>
      <c r="U18" s="538">
        <v>0</v>
      </c>
      <c r="V18" s="538">
        <v>0</v>
      </c>
      <c r="W18" s="546">
        <v>0</v>
      </c>
      <c r="X18" s="544">
        <f t="shared" si="7"/>
        <v>0</v>
      </c>
      <c r="Y18" s="351"/>
      <c r="Z18" s="361" t="s">
        <v>82</v>
      </c>
      <c r="AA18" s="538">
        <v>0</v>
      </c>
      <c r="AB18" s="538">
        <v>0</v>
      </c>
      <c r="AC18" s="538">
        <v>0</v>
      </c>
      <c r="AD18" s="538">
        <v>0</v>
      </c>
      <c r="AE18" s="546">
        <v>0</v>
      </c>
      <c r="AF18" s="544">
        <f t="shared" si="6"/>
        <v>0</v>
      </c>
      <c r="AG18" s="747"/>
      <c r="AH18" s="745"/>
      <c r="AI18" s="745"/>
      <c r="AJ18" s="745"/>
      <c r="AK18" s="745"/>
      <c r="AL18" s="745"/>
      <c r="AM18" s="745"/>
      <c r="AN18" s="745"/>
      <c r="AO18" s="745"/>
      <c r="AP18" s="745"/>
      <c r="AQ18" s="745"/>
      <c r="AR18" s="745"/>
    </row>
    <row r="19" spans="1:44">
      <c r="A19" s="186" t="s">
        <v>89</v>
      </c>
      <c r="B19" s="361" t="s">
        <v>82</v>
      </c>
      <c r="C19" s="538">
        <f t="shared" si="2"/>
        <v>0</v>
      </c>
      <c r="D19" s="538">
        <v>0</v>
      </c>
      <c r="E19" s="538">
        <v>0</v>
      </c>
      <c r="F19" s="540">
        <f t="shared" si="3"/>
        <v>0</v>
      </c>
      <c r="G19" s="541">
        <f t="shared" si="3"/>
        <v>0</v>
      </c>
      <c r="H19" s="542">
        <f t="shared" si="4"/>
        <v>0</v>
      </c>
      <c r="I19" s="351"/>
      <c r="J19" s="361" t="s">
        <v>82</v>
      </c>
      <c r="K19" s="538">
        <v>0</v>
      </c>
      <c r="L19" s="538">
        <v>0</v>
      </c>
      <c r="M19" s="538">
        <v>0</v>
      </c>
      <c r="N19" s="538">
        <v>0</v>
      </c>
      <c r="O19" s="546">
        <v>0</v>
      </c>
      <c r="P19" s="542">
        <f t="shared" si="5"/>
        <v>0</v>
      </c>
      <c r="Q19" s="351"/>
      <c r="R19" s="361" t="s">
        <v>82</v>
      </c>
      <c r="S19" s="538">
        <v>0</v>
      </c>
      <c r="T19" s="538">
        <v>0</v>
      </c>
      <c r="U19" s="538">
        <v>0</v>
      </c>
      <c r="V19" s="538">
        <v>0</v>
      </c>
      <c r="W19" s="546">
        <v>0</v>
      </c>
      <c r="X19" s="544">
        <f t="shared" si="7"/>
        <v>0</v>
      </c>
      <c r="Y19" s="351"/>
      <c r="Z19" s="361" t="s">
        <v>82</v>
      </c>
      <c r="AA19" s="538">
        <v>0</v>
      </c>
      <c r="AB19" s="538">
        <v>0</v>
      </c>
      <c r="AC19" s="538">
        <v>0</v>
      </c>
      <c r="AD19" s="538">
        <v>0</v>
      </c>
      <c r="AE19" s="546">
        <v>0</v>
      </c>
      <c r="AF19" s="544">
        <f t="shared" si="6"/>
        <v>0</v>
      </c>
      <c r="AG19" s="747"/>
      <c r="AH19" s="745"/>
      <c r="AI19" s="745"/>
      <c r="AJ19" s="745"/>
      <c r="AK19" s="745"/>
      <c r="AL19" s="745"/>
      <c r="AM19" s="745"/>
      <c r="AN19" s="745"/>
      <c r="AO19" s="745"/>
      <c r="AP19" s="745"/>
      <c r="AQ19" s="745"/>
      <c r="AR19" s="745"/>
    </row>
    <row r="20" spans="1:44">
      <c r="A20" s="186" t="s">
        <v>90</v>
      </c>
      <c r="B20" s="361" t="s">
        <v>82</v>
      </c>
      <c r="C20" s="538">
        <f t="shared" si="2"/>
        <v>1004</v>
      </c>
      <c r="D20" s="539">
        <v>0</v>
      </c>
      <c r="E20" s="539">
        <v>0</v>
      </c>
      <c r="F20" s="540">
        <f t="shared" si="3"/>
        <v>5642.48</v>
      </c>
      <c r="G20" s="541">
        <f t="shared" si="3"/>
        <v>116663.06</v>
      </c>
      <c r="H20" s="542">
        <f t="shared" si="4"/>
        <v>2.7161362682492519E-3</v>
      </c>
      <c r="I20" s="351"/>
      <c r="J20" s="361" t="s">
        <v>82</v>
      </c>
      <c r="K20" s="538">
        <v>418</v>
      </c>
      <c r="L20" s="538">
        <v>0</v>
      </c>
      <c r="M20" s="538">
        <v>0</v>
      </c>
      <c r="N20" s="538">
        <v>2349.16</v>
      </c>
      <c r="O20" s="543">
        <v>48974.66</v>
      </c>
      <c r="P20" s="542">
        <f t="shared" si="5"/>
        <v>2.3167464226173575E-3</v>
      </c>
      <c r="Q20" s="351"/>
      <c r="R20" s="361" t="s">
        <v>82</v>
      </c>
      <c r="S20" s="538">
        <v>586</v>
      </c>
      <c r="T20" s="538">
        <v>0</v>
      </c>
      <c r="U20" s="538">
        <v>0</v>
      </c>
      <c r="V20" s="538">
        <v>3293.32</v>
      </c>
      <c r="W20" s="543">
        <v>67688.399999999994</v>
      </c>
      <c r="X20" s="544">
        <f t="shared" si="7"/>
        <v>3.1032030406548516E-3</v>
      </c>
      <c r="Y20" s="351"/>
      <c r="Z20" s="361" t="s">
        <v>82</v>
      </c>
      <c r="AA20" s="538">
        <v>365</v>
      </c>
      <c r="AB20" s="538">
        <v>0</v>
      </c>
      <c r="AC20" s="538">
        <v>0</v>
      </c>
      <c r="AD20" s="538">
        <v>2051.3000000000002</v>
      </c>
      <c r="AE20" s="543">
        <v>42660.03</v>
      </c>
      <c r="AF20" s="544">
        <f t="shared" si="6"/>
        <v>2.1074890572857418E-3</v>
      </c>
      <c r="AG20" s="747"/>
      <c r="AH20" s="745"/>
      <c r="AI20" s="745"/>
      <c r="AJ20" s="745"/>
      <c r="AK20" s="745"/>
      <c r="AL20" s="745"/>
      <c r="AM20" s="745"/>
      <c r="AN20" s="745"/>
      <c r="AO20" s="745"/>
      <c r="AP20" s="745"/>
      <c r="AQ20" s="745"/>
      <c r="AR20" s="745"/>
    </row>
    <row r="21" spans="1:44">
      <c r="A21" s="362" t="s">
        <v>15</v>
      </c>
      <c r="B21" s="351"/>
      <c r="C21" s="547"/>
      <c r="D21" s="548"/>
      <c r="E21" s="548"/>
      <c r="F21" s="548"/>
      <c r="G21" s="548"/>
      <c r="H21" s="432"/>
      <c r="I21" s="351"/>
      <c r="J21" s="351"/>
      <c r="K21" s="551"/>
      <c r="L21" s="548"/>
      <c r="M21" s="548"/>
      <c r="N21" s="548"/>
      <c r="O21" s="548"/>
      <c r="P21" s="549"/>
      <c r="Q21" s="552"/>
      <c r="R21" s="351"/>
      <c r="S21" s="551"/>
      <c r="T21" s="548"/>
      <c r="U21" s="548"/>
      <c r="V21" s="553"/>
      <c r="W21" s="553"/>
      <c r="X21" s="550"/>
      <c r="Y21" s="351"/>
      <c r="Z21" s="351"/>
      <c r="AA21" s="551"/>
      <c r="AB21" s="548"/>
      <c r="AC21" s="548"/>
      <c r="AD21" s="553"/>
      <c r="AE21" s="553"/>
      <c r="AF21" s="550"/>
      <c r="AG21" s="747"/>
      <c r="AH21" s="747"/>
      <c r="AI21" s="747"/>
      <c r="AJ21" s="747"/>
      <c r="AK21" s="747"/>
      <c r="AL21" s="747"/>
      <c r="AM21" s="747"/>
      <c r="AN21" s="747"/>
      <c r="AO21" s="747"/>
      <c r="AP21" s="747"/>
      <c r="AQ21" s="747"/>
      <c r="AR21" s="747"/>
    </row>
    <row r="22" spans="1:44" s="363" customFormat="1" ht="14.25">
      <c r="A22" s="186" t="s">
        <v>91</v>
      </c>
      <c r="B22" s="361" t="s">
        <v>79</v>
      </c>
      <c r="C22" s="538">
        <f>K22+S22</f>
        <v>54975</v>
      </c>
      <c r="D22" s="539">
        <v>0</v>
      </c>
      <c r="E22" s="539">
        <v>0</v>
      </c>
      <c r="F22" s="540">
        <f>N22+V22</f>
        <v>25740.155849999999</v>
      </c>
      <c r="G22" s="541">
        <f>O22+W22</f>
        <v>8432533.9400000013</v>
      </c>
      <c r="H22" s="554">
        <f>G22/$G$56</f>
        <v>0.19632530869391532</v>
      </c>
      <c r="I22" s="351"/>
      <c r="J22" s="361" t="s">
        <v>79</v>
      </c>
      <c r="K22" s="538">
        <v>27076</v>
      </c>
      <c r="L22" s="538">
        <v>0</v>
      </c>
      <c r="M22" s="538">
        <v>0</v>
      </c>
      <c r="N22" s="538">
        <v>12060.41879</v>
      </c>
      <c r="O22" s="543">
        <v>3705901.91</v>
      </c>
      <c r="P22" s="542">
        <f>O22/$O$56</f>
        <v>0.17530769978930597</v>
      </c>
      <c r="Q22" s="555"/>
      <c r="R22" s="361" t="s">
        <v>79</v>
      </c>
      <c r="S22" s="538">
        <v>27899</v>
      </c>
      <c r="T22" s="538">
        <v>0</v>
      </c>
      <c r="U22" s="538">
        <v>0</v>
      </c>
      <c r="V22" s="538">
        <v>13679.737059999999</v>
      </c>
      <c r="W22" s="543">
        <v>4726632.03</v>
      </c>
      <c r="X22" s="544">
        <f>W22/$W$56</f>
        <v>0.2166944245624452</v>
      </c>
      <c r="Y22" s="351"/>
      <c r="Z22" s="361" t="s">
        <v>79</v>
      </c>
      <c r="AA22" s="538">
        <v>31548</v>
      </c>
      <c r="AB22" s="538">
        <v>0</v>
      </c>
      <c r="AC22" s="538">
        <v>0</v>
      </c>
      <c r="AD22" s="538">
        <v>23515.13838</v>
      </c>
      <c r="AE22" s="543">
        <v>4229256.0199999996</v>
      </c>
      <c r="AF22" s="544">
        <f>AE22/$AE$56</f>
        <v>0.20893353292554759</v>
      </c>
    </row>
    <row r="23" spans="1:44">
      <c r="A23" s="556" t="s">
        <v>92</v>
      </c>
      <c r="B23" s="557" t="s">
        <v>79</v>
      </c>
      <c r="C23" s="538">
        <f>K23+S23</f>
        <v>2024</v>
      </c>
      <c r="D23" s="539">
        <v>0</v>
      </c>
      <c r="E23" s="539">
        <v>0</v>
      </c>
      <c r="F23" s="540">
        <f>N23+V23</f>
        <v>62579.47</v>
      </c>
      <c r="G23" s="541">
        <f>O23+W23</f>
        <v>3906042.21</v>
      </c>
      <c r="H23" s="554">
        <f>G23/$G$56</f>
        <v>9.0940036305352023E-2</v>
      </c>
      <c r="I23" s="351"/>
      <c r="J23" s="557" t="s">
        <v>79</v>
      </c>
      <c r="K23" s="538">
        <v>1032</v>
      </c>
      <c r="L23" s="538">
        <v>0</v>
      </c>
      <c r="M23" s="538">
        <v>0</v>
      </c>
      <c r="N23" s="538">
        <v>32601.53</v>
      </c>
      <c r="O23" s="543">
        <v>2084612.63</v>
      </c>
      <c r="P23" s="542">
        <f>O23/$O$56</f>
        <v>9.8612606051690005E-2</v>
      </c>
      <c r="Q23" s="558"/>
      <c r="R23" s="557" t="s">
        <v>79</v>
      </c>
      <c r="S23" s="538">
        <v>992</v>
      </c>
      <c r="T23" s="538">
        <v>0</v>
      </c>
      <c r="U23" s="538">
        <v>0</v>
      </c>
      <c r="V23" s="538">
        <v>29977.94</v>
      </c>
      <c r="W23" s="543">
        <v>1821429.58</v>
      </c>
      <c r="X23" s="544">
        <f>W23/$W$56</f>
        <v>8.3504201768614561E-2</v>
      </c>
      <c r="Y23" s="351"/>
      <c r="Z23" s="557" t="s">
        <v>79</v>
      </c>
      <c r="AA23" s="538">
        <v>959</v>
      </c>
      <c r="AB23" s="538">
        <v>0</v>
      </c>
      <c r="AC23" s="538">
        <v>0</v>
      </c>
      <c r="AD23" s="538">
        <v>23704.87</v>
      </c>
      <c r="AE23" s="543">
        <v>1677155.26</v>
      </c>
      <c r="AF23" s="544">
        <f>AE23/$AE$56</f>
        <v>8.2854755559694238E-2</v>
      </c>
      <c r="AG23" s="747"/>
      <c r="AH23" s="747"/>
      <c r="AI23" s="747"/>
      <c r="AJ23" s="747"/>
      <c r="AK23" s="747"/>
      <c r="AL23" s="747"/>
      <c r="AM23" s="747"/>
      <c r="AN23" s="747"/>
      <c r="AO23" s="747"/>
      <c r="AP23" s="747"/>
      <c r="AQ23" s="747"/>
      <c r="AR23" s="747"/>
    </row>
    <row r="24" spans="1:44">
      <c r="A24" s="362" t="s">
        <v>93</v>
      </c>
      <c r="B24" s="351"/>
      <c r="C24" s="547"/>
      <c r="D24" s="553"/>
      <c r="E24" s="553"/>
      <c r="F24" s="548"/>
      <c r="G24" s="548"/>
      <c r="H24" s="432"/>
      <c r="I24" s="351"/>
      <c r="J24" s="351"/>
      <c r="K24" s="551"/>
      <c r="L24" s="553"/>
      <c r="M24" s="553"/>
      <c r="N24" s="553"/>
      <c r="O24" s="553"/>
      <c r="P24" s="549"/>
      <c r="Q24" s="555"/>
      <c r="R24" s="351"/>
      <c r="S24" s="551"/>
      <c r="T24" s="553"/>
      <c r="U24" s="553"/>
      <c r="V24" s="553"/>
      <c r="W24" s="553"/>
      <c r="X24" s="550"/>
      <c r="Y24" s="351"/>
      <c r="Z24" s="351"/>
      <c r="AA24" s="551"/>
      <c r="AB24" s="553"/>
      <c r="AC24" s="553"/>
      <c r="AD24" s="553"/>
      <c r="AE24" s="553"/>
      <c r="AF24" s="550"/>
      <c r="AG24" s="747"/>
      <c r="AH24" s="747"/>
      <c r="AI24" s="747"/>
      <c r="AJ24" s="747"/>
      <c r="AK24" s="747"/>
      <c r="AL24" s="747"/>
      <c r="AM24" s="747"/>
      <c r="AN24" s="747"/>
      <c r="AO24" s="747"/>
      <c r="AP24" s="747"/>
      <c r="AQ24" s="747"/>
      <c r="AR24" s="747"/>
    </row>
    <row r="25" spans="1:44">
      <c r="A25" s="186" t="s">
        <v>94</v>
      </c>
      <c r="B25" s="361" t="s">
        <v>79</v>
      </c>
      <c r="C25" s="538">
        <f t="shared" ref="C25:C34" si="8">K25+S25</f>
        <v>3196</v>
      </c>
      <c r="D25" s="539">
        <v>0</v>
      </c>
      <c r="E25" s="539">
        <v>0</v>
      </c>
      <c r="F25" s="540">
        <f t="shared" ref="F25:G39" si="9">N25+V25</f>
        <v>-110664.48999999999</v>
      </c>
      <c r="G25" s="541">
        <f>O25+W25</f>
        <v>5708495.1600000001</v>
      </c>
      <c r="H25" s="554">
        <f t="shared" ref="H25:H34" si="10">G25/$G$56</f>
        <v>0.13290454357361547</v>
      </c>
      <c r="I25" s="351"/>
      <c r="J25" s="361" t="s">
        <v>79</v>
      </c>
      <c r="K25" s="538">
        <v>1234</v>
      </c>
      <c r="L25" s="538">
        <v>0</v>
      </c>
      <c r="M25" s="538">
        <v>0</v>
      </c>
      <c r="N25" s="540">
        <v>-40929.31</v>
      </c>
      <c r="O25" s="543">
        <v>2392253.37</v>
      </c>
      <c r="P25" s="542">
        <f t="shared" ref="P25:P34" si="11">O25/$O$56</f>
        <v>0.11316555208227719</v>
      </c>
      <c r="Q25" s="555"/>
      <c r="R25" s="361" t="s">
        <v>79</v>
      </c>
      <c r="S25" s="538">
        <v>1962</v>
      </c>
      <c r="T25" s="538">
        <v>0</v>
      </c>
      <c r="U25" s="538">
        <v>0</v>
      </c>
      <c r="V25" s="540">
        <v>-69735.179999999993</v>
      </c>
      <c r="W25" s="543">
        <v>3316241.79</v>
      </c>
      <c r="X25" s="544">
        <f>W25/$W$56</f>
        <v>0.15203449344754327</v>
      </c>
      <c r="Y25" s="351"/>
      <c r="Z25" s="361" t="s">
        <v>79</v>
      </c>
      <c r="AA25" s="538">
        <v>1747</v>
      </c>
      <c r="AB25" s="538">
        <v>0</v>
      </c>
      <c r="AC25" s="538">
        <v>0</v>
      </c>
      <c r="AD25" s="540">
        <v>-73857.009999999995</v>
      </c>
      <c r="AE25" s="543">
        <v>2863208.36</v>
      </c>
      <c r="AF25" s="544">
        <f t="shared" ref="AF25:AF34" si="12">AE25/$AE$56</f>
        <v>0.14144810229690544</v>
      </c>
      <c r="AG25" s="747"/>
      <c r="AH25" s="747"/>
      <c r="AI25" s="747"/>
      <c r="AJ25" s="747"/>
      <c r="AK25" s="747"/>
      <c r="AL25" s="747"/>
      <c r="AM25" s="747"/>
      <c r="AN25" s="747"/>
      <c r="AO25" s="747"/>
      <c r="AP25" s="747"/>
      <c r="AQ25" s="747"/>
      <c r="AR25" s="747"/>
    </row>
    <row r="26" spans="1:44">
      <c r="A26" s="186" t="s">
        <v>95</v>
      </c>
      <c r="B26" s="361" t="s">
        <v>79</v>
      </c>
      <c r="C26" s="538">
        <f t="shared" si="8"/>
        <v>0</v>
      </c>
      <c r="D26" s="539">
        <v>0</v>
      </c>
      <c r="E26" s="539">
        <v>0</v>
      </c>
      <c r="F26" s="540">
        <f t="shared" si="9"/>
        <v>0</v>
      </c>
      <c r="G26" s="541">
        <f t="shared" si="9"/>
        <v>0</v>
      </c>
      <c r="H26" s="554">
        <f t="shared" si="10"/>
        <v>0</v>
      </c>
      <c r="I26" s="351"/>
      <c r="J26" s="361" t="s">
        <v>79</v>
      </c>
      <c r="K26" s="538">
        <v>0</v>
      </c>
      <c r="L26" s="538">
        <v>0</v>
      </c>
      <c r="M26" s="538">
        <v>0</v>
      </c>
      <c r="N26" s="538">
        <v>0</v>
      </c>
      <c r="O26" s="546">
        <v>0</v>
      </c>
      <c r="P26" s="542">
        <f t="shared" si="11"/>
        <v>0</v>
      </c>
      <c r="Q26" s="555"/>
      <c r="R26" s="361" t="s">
        <v>79</v>
      </c>
      <c r="S26" s="538">
        <v>0</v>
      </c>
      <c r="T26" s="538">
        <v>0</v>
      </c>
      <c r="U26" s="538">
        <v>0</v>
      </c>
      <c r="V26" s="538">
        <v>0</v>
      </c>
      <c r="W26" s="546">
        <v>0</v>
      </c>
      <c r="X26" s="544">
        <f t="shared" ref="X26:X34" si="13">W26/$W$56</f>
        <v>0</v>
      </c>
      <c r="Y26" s="351"/>
      <c r="Z26" s="361" t="s">
        <v>79</v>
      </c>
      <c r="AA26" s="538">
        <v>0</v>
      </c>
      <c r="AB26" s="538">
        <v>0</v>
      </c>
      <c r="AC26" s="538">
        <v>0</v>
      </c>
      <c r="AD26" s="538">
        <v>0</v>
      </c>
      <c r="AE26" s="546">
        <v>0</v>
      </c>
      <c r="AF26" s="544">
        <f t="shared" si="12"/>
        <v>0</v>
      </c>
      <c r="AG26" s="747"/>
      <c r="AH26" s="747"/>
      <c r="AI26" s="747"/>
      <c r="AJ26" s="747"/>
      <c r="AK26" s="747"/>
      <c r="AL26" s="747"/>
      <c r="AM26" s="747"/>
      <c r="AN26" s="747"/>
      <c r="AO26" s="747"/>
      <c r="AP26" s="747"/>
      <c r="AQ26" s="747"/>
      <c r="AR26" s="747"/>
    </row>
    <row r="27" spans="1:44">
      <c r="A27" s="186" t="s">
        <v>96</v>
      </c>
      <c r="B27" s="361" t="s">
        <v>79</v>
      </c>
      <c r="C27" s="538">
        <f t="shared" si="8"/>
        <v>0</v>
      </c>
      <c r="D27" s="539">
        <v>0</v>
      </c>
      <c r="E27" s="539">
        <v>0</v>
      </c>
      <c r="F27" s="540">
        <f t="shared" si="9"/>
        <v>0</v>
      </c>
      <c r="G27" s="541">
        <f t="shared" si="9"/>
        <v>0</v>
      </c>
      <c r="H27" s="554">
        <f t="shared" si="10"/>
        <v>0</v>
      </c>
      <c r="I27" s="351"/>
      <c r="J27" s="361" t="s">
        <v>79</v>
      </c>
      <c r="K27" s="538">
        <v>0</v>
      </c>
      <c r="L27" s="538">
        <v>0</v>
      </c>
      <c r="M27" s="538">
        <v>0</v>
      </c>
      <c r="N27" s="538">
        <v>0</v>
      </c>
      <c r="O27" s="546">
        <v>0</v>
      </c>
      <c r="P27" s="542">
        <f t="shared" si="11"/>
        <v>0</v>
      </c>
      <c r="Q27" s="555"/>
      <c r="R27" s="361" t="s">
        <v>79</v>
      </c>
      <c r="S27" s="538">
        <v>0</v>
      </c>
      <c r="T27" s="538">
        <v>0</v>
      </c>
      <c r="U27" s="538">
        <v>0</v>
      </c>
      <c r="V27" s="538">
        <v>0</v>
      </c>
      <c r="W27" s="546">
        <v>0</v>
      </c>
      <c r="X27" s="544">
        <f t="shared" si="13"/>
        <v>0</v>
      </c>
      <c r="Y27" s="351"/>
      <c r="Z27" s="361" t="s">
        <v>79</v>
      </c>
      <c r="AA27" s="538">
        <v>0</v>
      </c>
      <c r="AB27" s="538">
        <v>0</v>
      </c>
      <c r="AC27" s="538">
        <v>0</v>
      </c>
      <c r="AD27" s="538">
        <v>0</v>
      </c>
      <c r="AE27" s="546">
        <v>0</v>
      </c>
      <c r="AF27" s="544">
        <f t="shared" si="12"/>
        <v>0</v>
      </c>
      <c r="AG27" s="747"/>
      <c r="AH27" s="747"/>
      <c r="AI27" s="747"/>
      <c r="AJ27" s="747"/>
      <c r="AK27" s="747"/>
      <c r="AL27" s="747"/>
      <c r="AM27" s="747"/>
      <c r="AN27" s="747"/>
      <c r="AO27" s="747"/>
      <c r="AP27" s="747"/>
      <c r="AQ27" s="747"/>
      <c r="AR27" s="747"/>
    </row>
    <row r="28" spans="1:44">
      <c r="A28" s="186" t="s">
        <v>97</v>
      </c>
      <c r="B28" s="361" t="s">
        <v>79</v>
      </c>
      <c r="C28" s="538">
        <f t="shared" si="8"/>
        <v>0</v>
      </c>
      <c r="D28" s="539">
        <v>0</v>
      </c>
      <c r="E28" s="539">
        <v>0</v>
      </c>
      <c r="F28" s="540">
        <f t="shared" si="9"/>
        <v>0</v>
      </c>
      <c r="G28" s="541">
        <f t="shared" si="9"/>
        <v>0</v>
      </c>
      <c r="H28" s="554">
        <f t="shared" si="10"/>
        <v>0</v>
      </c>
      <c r="I28" s="351"/>
      <c r="J28" s="361" t="s">
        <v>79</v>
      </c>
      <c r="K28" s="538">
        <v>0</v>
      </c>
      <c r="L28" s="538">
        <v>0</v>
      </c>
      <c r="M28" s="538">
        <v>0</v>
      </c>
      <c r="N28" s="538">
        <v>0</v>
      </c>
      <c r="O28" s="546">
        <v>0</v>
      </c>
      <c r="P28" s="542">
        <f t="shared" si="11"/>
        <v>0</v>
      </c>
      <c r="Q28" s="555"/>
      <c r="R28" s="361" t="s">
        <v>79</v>
      </c>
      <c r="S28" s="538">
        <v>0</v>
      </c>
      <c r="T28" s="538">
        <v>0</v>
      </c>
      <c r="U28" s="538">
        <v>0</v>
      </c>
      <c r="V28" s="538">
        <v>0</v>
      </c>
      <c r="W28" s="546">
        <v>0</v>
      </c>
      <c r="X28" s="544">
        <f t="shared" si="13"/>
        <v>0</v>
      </c>
      <c r="Y28" s="351"/>
      <c r="Z28" s="361" t="s">
        <v>79</v>
      </c>
      <c r="AA28" s="538">
        <v>0</v>
      </c>
      <c r="AB28" s="538">
        <v>0</v>
      </c>
      <c r="AC28" s="538">
        <v>0</v>
      </c>
      <c r="AD28" s="538">
        <v>0</v>
      </c>
      <c r="AE28" s="546">
        <v>0</v>
      </c>
      <c r="AF28" s="544">
        <f t="shared" si="12"/>
        <v>0</v>
      </c>
      <c r="AG28" s="747"/>
      <c r="AH28" s="747"/>
      <c r="AI28" s="747"/>
      <c r="AJ28" s="747"/>
      <c r="AK28" s="747"/>
      <c r="AL28" s="747"/>
      <c r="AM28" s="747"/>
      <c r="AN28" s="747"/>
      <c r="AO28" s="747"/>
      <c r="AP28" s="747"/>
      <c r="AQ28" s="747"/>
      <c r="AR28" s="747"/>
    </row>
    <row r="29" spans="1:44">
      <c r="A29" s="186" t="s">
        <v>98</v>
      </c>
      <c r="B29" s="361" t="s">
        <v>79</v>
      </c>
      <c r="C29" s="538">
        <f t="shared" si="8"/>
        <v>0</v>
      </c>
      <c r="D29" s="539">
        <v>0</v>
      </c>
      <c r="E29" s="539">
        <v>0</v>
      </c>
      <c r="F29" s="540">
        <f t="shared" si="9"/>
        <v>0</v>
      </c>
      <c r="G29" s="541">
        <f t="shared" si="9"/>
        <v>0</v>
      </c>
      <c r="H29" s="554">
        <f t="shared" si="10"/>
        <v>0</v>
      </c>
      <c r="I29" s="351"/>
      <c r="J29" s="361" t="s">
        <v>79</v>
      </c>
      <c r="K29" s="538">
        <v>0</v>
      </c>
      <c r="L29" s="538">
        <v>0</v>
      </c>
      <c r="M29" s="538">
        <v>0</v>
      </c>
      <c r="N29" s="538">
        <v>0</v>
      </c>
      <c r="O29" s="546">
        <v>0</v>
      </c>
      <c r="P29" s="542">
        <f t="shared" si="11"/>
        <v>0</v>
      </c>
      <c r="Q29" s="555"/>
      <c r="R29" s="361" t="s">
        <v>79</v>
      </c>
      <c r="S29" s="538">
        <v>0</v>
      </c>
      <c r="T29" s="538">
        <v>0</v>
      </c>
      <c r="U29" s="538">
        <v>0</v>
      </c>
      <c r="V29" s="538">
        <v>0</v>
      </c>
      <c r="W29" s="546">
        <v>0</v>
      </c>
      <c r="X29" s="544">
        <f t="shared" si="13"/>
        <v>0</v>
      </c>
      <c r="Y29" s="351"/>
      <c r="Z29" s="361" t="s">
        <v>79</v>
      </c>
      <c r="AA29" s="538">
        <v>0</v>
      </c>
      <c r="AB29" s="538">
        <v>0</v>
      </c>
      <c r="AC29" s="538">
        <v>0</v>
      </c>
      <c r="AD29" s="538">
        <v>0</v>
      </c>
      <c r="AE29" s="546">
        <v>0</v>
      </c>
      <c r="AF29" s="544">
        <f t="shared" si="12"/>
        <v>0</v>
      </c>
      <c r="AG29" s="747"/>
      <c r="AH29" s="747"/>
      <c r="AI29" s="747"/>
      <c r="AJ29" s="747"/>
      <c r="AK29" s="747"/>
      <c r="AL29" s="747"/>
      <c r="AM29" s="747"/>
      <c r="AN29" s="747"/>
      <c r="AO29" s="747"/>
      <c r="AP29" s="747"/>
      <c r="AQ29" s="747"/>
      <c r="AR29" s="747"/>
    </row>
    <row r="30" spans="1:44">
      <c r="A30" s="186" t="s">
        <v>99</v>
      </c>
      <c r="B30" s="361" t="s">
        <v>79</v>
      </c>
      <c r="C30" s="538">
        <f t="shared" si="8"/>
        <v>655</v>
      </c>
      <c r="D30" s="539">
        <v>0</v>
      </c>
      <c r="E30" s="539">
        <v>0</v>
      </c>
      <c r="F30" s="540">
        <f t="shared" si="9"/>
        <v>7277.05</v>
      </c>
      <c r="G30" s="541">
        <f t="shared" si="9"/>
        <v>257501.94999999998</v>
      </c>
      <c r="H30" s="554">
        <f t="shared" si="10"/>
        <v>5.9951314969786101E-3</v>
      </c>
      <c r="I30" s="351"/>
      <c r="J30" s="361" t="s">
        <v>79</v>
      </c>
      <c r="K30" s="538">
        <v>351</v>
      </c>
      <c r="L30" s="538">
        <v>0</v>
      </c>
      <c r="M30" s="538">
        <v>0</v>
      </c>
      <c r="N30" s="538">
        <v>3899.61</v>
      </c>
      <c r="O30" s="543">
        <v>137489.54999999999</v>
      </c>
      <c r="P30" s="542">
        <f t="shared" si="11"/>
        <v>6.5039435314052253E-3</v>
      </c>
      <c r="Q30" s="555"/>
      <c r="R30" s="361" t="s">
        <v>79</v>
      </c>
      <c r="S30" s="538">
        <v>304</v>
      </c>
      <c r="T30" s="538">
        <v>0</v>
      </c>
      <c r="U30" s="538">
        <v>0</v>
      </c>
      <c r="V30" s="538">
        <v>3377.44</v>
      </c>
      <c r="W30" s="543">
        <v>120012.4</v>
      </c>
      <c r="X30" s="544">
        <f t="shared" si="13"/>
        <v>5.5020187298900009E-3</v>
      </c>
      <c r="Y30" s="351"/>
      <c r="Z30" s="361" t="s">
        <v>79</v>
      </c>
      <c r="AA30" s="538">
        <v>237</v>
      </c>
      <c r="AB30" s="538">
        <v>0</v>
      </c>
      <c r="AC30" s="538">
        <v>0</v>
      </c>
      <c r="AD30" s="538">
        <v>2633.07</v>
      </c>
      <c r="AE30" s="543">
        <v>69331.399999999994</v>
      </c>
      <c r="AF30" s="544">
        <f t="shared" si="12"/>
        <v>3.4251069871798186E-3</v>
      </c>
      <c r="AG30" s="747"/>
      <c r="AH30" s="747"/>
      <c r="AI30" s="747"/>
      <c r="AJ30" s="747"/>
      <c r="AK30" s="747"/>
      <c r="AL30" s="747"/>
      <c r="AM30" s="747"/>
      <c r="AN30" s="747"/>
      <c r="AO30" s="747"/>
      <c r="AP30" s="747"/>
      <c r="AQ30" s="747"/>
      <c r="AR30" s="747"/>
    </row>
    <row r="31" spans="1:44">
      <c r="A31" s="186" t="s">
        <v>100</v>
      </c>
      <c r="B31" s="361" t="s">
        <v>79</v>
      </c>
      <c r="C31" s="538">
        <f t="shared" si="8"/>
        <v>0</v>
      </c>
      <c r="D31" s="539">
        <v>0</v>
      </c>
      <c r="E31" s="539">
        <v>0</v>
      </c>
      <c r="F31" s="540">
        <f t="shared" si="9"/>
        <v>0</v>
      </c>
      <c r="G31" s="541">
        <f t="shared" si="9"/>
        <v>0</v>
      </c>
      <c r="H31" s="554">
        <f t="shared" si="10"/>
        <v>0</v>
      </c>
      <c r="I31" s="351"/>
      <c r="J31" s="361" t="s">
        <v>79</v>
      </c>
      <c r="K31" s="538">
        <v>0</v>
      </c>
      <c r="L31" s="538">
        <v>0</v>
      </c>
      <c r="M31" s="538">
        <v>0</v>
      </c>
      <c r="N31" s="538">
        <v>0</v>
      </c>
      <c r="O31" s="546">
        <v>0</v>
      </c>
      <c r="P31" s="542">
        <f t="shared" si="11"/>
        <v>0</v>
      </c>
      <c r="Q31" s="555"/>
      <c r="R31" s="361" t="s">
        <v>79</v>
      </c>
      <c r="S31" s="538">
        <v>0</v>
      </c>
      <c r="T31" s="538">
        <v>0</v>
      </c>
      <c r="U31" s="538">
        <v>0</v>
      </c>
      <c r="V31" s="538">
        <v>0</v>
      </c>
      <c r="W31" s="546">
        <v>0</v>
      </c>
      <c r="X31" s="544">
        <f t="shared" si="13"/>
        <v>0</v>
      </c>
      <c r="Y31" s="351"/>
      <c r="Z31" s="361" t="s">
        <v>79</v>
      </c>
      <c r="AA31" s="538">
        <v>0</v>
      </c>
      <c r="AB31" s="538">
        <v>0</v>
      </c>
      <c r="AC31" s="538">
        <v>0</v>
      </c>
      <c r="AD31" s="538">
        <v>0</v>
      </c>
      <c r="AE31" s="546">
        <v>0</v>
      </c>
      <c r="AF31" s="544">
        <f t="shared" si="12"/>
        <v>0</v>
      </c>
      <c r="AG31" s="747"/>
      <c r="AH31" s="747"/>
      <c r="AI31" s="747"/>
      <c r="AJ31" s="747"/>
      <c r="AK31" s="747"/>
      <c r="AL31" s="747"/>
      <c r="AM31" s="747"/>
      <c r="AN31" s="747"/>
      <c r="AO31" s="747"/>
      <c r="AP31" s="747"/>
      <c r="AQ31" s="747"/>
      <c r="AR31" s="747"/>
    </row>
    <row r="32" spans="1:44">
      <c r="A32" s="186" t="s">
        <v>101</v>
      </c>
      <c r="B32" s="361" t="s">
        <v>79</v>
      </c>
      <c r="C32" s="538">
        <f t="shared" si="8"/>
        <v>6232</v>
      </c>
      <c r="D32" s="539">
        <v>0</v>
      </c>
      <c r="E32" s="539">
        <v>0</v>
      </c>
      <c r="F32" s="540">
        <f t="shared" si="9"/>
        <v>69237.51999999999</v>
      </c>
      <c r="G32" s="541">
        <f t="shared" si="9"/>
        <v>663657.30000000005</v>
      </c>
      <c r="H32" s="554">
        <f t="shared" si="10"/>
        <v>1.5451194767378589E-2</v>
      </c>
      <c r="I32" s="351"/>
      <c r="J32" s="361" t="s">
        <v>79</v>
      </c>
      <c r="K32" s="538">
        <v>3385</v>
      </c>
      <c r="L32" s="538">
        <v>0</v>
      </c>
      <c r="M32" s="538">
        <v>0</v>
      </c>
      <c r="N32" s="538">
        <v>37607.35</v>
      </c>
      <c r="O32" s="543">
        <v>367137.4</v>
      </c>
      <c r="P32" s="542">
        <f t="shared" si="11"/>
        <v>1.7367435691417514E-2</v>
      </c>
      <c r="Q32" s="558"/>
      <c r="R32" s="361" t="s">
        <v>79</v>
      </c>
      <c r="S32" s="538">
        <v>2847</v>
      </c>
      <c r="T32" s="538">
        <v>0</v>
      </c>
      <c r="U32" s="538">
        <v>0</v>
      </c>
      <c r="V32" s="538">
        <v>31630.17</v>
      </c>
      <c r="W32" s="543">
        <v>296519.90000000002</v>
      </c>
      <c r="X32" s="544">
        <f t="shared" si="13"/>
        <v>1.3594078975048498E-2</v>
      </c>
      <c r="Y32" s="351"/>
      <c r="Z32" s="361" t="s">
        <v>79</v>
      </c>
      <c r="AA32" s="538">
        <v>1436</v>
      </c>
      <c r="AB32" s="538">
        <v>0</v>
      </c>
      <c r="AC32" s="538">
        <v>0</v>
      </c>
      <c r="AD32" s="538">
        <v>15953.96</v>
      </c>
      <c r="AE32" s="543">
        <v>149073.1</v>
      </c>
      <c r="AF32" s="544">
        <f t="shared" si="12"/>
        <v>7.3645031891834845E-3</v>
      </c>
      <c r="AG32" s="747"/>
      <c r="AH32" s="747"/>
      <c r="AI32" s="747"/>
      <c r="AJ32" s="747"/>
      <c r="AK32" s="747"/>
      <c r="AL32" s="747"/>
      <c r="AM32" s="747"/>
      <c r="AN32" s="747"/>
      <c r="AO32" s="747"/>
      <c r="AP32" s="747"/>
      <c r="AQ32" s="747"/>
      <c r="AR32" s="747"/>
    </row>
    <row r="33" spans="1:32">
      <c r="A33" s="186" t="s">
        <v>102</v>
      </c>
      <c r="B33" s="361" t="s">
        <v>79</v>
      </c>
      <c r="C33" s="538">
        <f t="shared" si="8"/>
        <v>0</v>
      </c>
      <c r="D33" s="539">
        <v>0</v>
      </c>
      <c r="E33" s="539">
        <v>0</v>
      </c>
      <c r="F33" s="540">
        <f t="shared" si="9"/>
        <v>0</v>
      </c>
      <c r="G33" s="541">
        <f t="shared" si="9"/>
        <v>0</v>
      </c>
      <c r="H33" s="554">
        <f t="shared" si="10"/>
        <v>0</v>
      </c>
      <c r="I33" s="351"/>
      <c r="J33" s="361" t="s">
        <v>79</v>
      </c>
      <c r="K33" s="538">
        <v>0</v>
      </c>
      <c r="L33" s="538">
        <v>0</v>
      </c>
      <c r="M33" s="538">
        <v>0</v>
      </c>
      <c r="N33" s="538">
        <v>0</v>
      </c>
      <c r="O33" s="546">
        <v>0</v>
      </c>
      <c r="P33" s="542">
        <f t="shared" si="11"/>
        <v>0</v>
      </c>
      <c r="Q33" s="555"/>
      <c r="R33" s="361" t="s">
        <v>79</v>
      </c>
      <c r="S33" s="538">
        <v>0</v>
      </c>
      <c r="T33" s="538">
        <v>0</v>
      </c>
      <c r="U33" s="538">
        <v>0</v>
      </c>
      <c r="V33" s="538">
        <v>0</v>
      </c>
      <c r="W33" s="546">
        <v>0</v>
      </c>
      <c r="X33" s="544">
        <f t="shared" si="13"/>
        <v>0</v>
      </c>
      <c r="Y33" s="351"/>
      <c r="Z33" s="361" t="s">
        <v>79</v>
      </c>
      <c r="AA33" s="538">
        <v>0</v>
      </c>
      <c r="AB33" s="538">
        <v>0</v>
      </c>
      <c r="AC33" s="538">
        <v>0</v>
      </c>
      <c r="AD33" s="538">
        <v>0</v>
      </c>
      <c r="AE33" s="546">
        <v>0</v>
      </c>
      <c r="AF33" s="544">
        <f t="shared" si="12"/>
        <v>0</v>
      </c>
    </row>
    <row r="34" spans="1:32">
      <c r="A34" s="186" t="s">
        <v>103</v>
      </c>
      <c r="B34" s="361" t="s">
        <v>79</v>
      </c>
      <c r="C34" s="538">
        <f t="shared" si="8"/>
        <v>0</v>
      </c>
      <c r="D34" s="539">
        <v>0</v>
      </c>
      <c r="E34" s="539">
        <v>0</v>
      </c>
      <c r="F34" s="540">
        <f t="shared" si="9"/>
        <v>0</v>
      </c>
      <c r="G34" s="541">
        <f t="shared" si="9"/>
        <v>0</v>
      </c>
      <c r="H34" s="554">
        <f t="shared" si="10"/>
        <v>0</v>
      </c>
      <c r="I34" s="351"/>
      <c r="J34" s="361" t="s">
        <v>79</v>
      </c>
      <c r="K34" s="538">
        <v>0</v>
      </c>
      <c r="L34" s="538">
        <v>0</v>
      </c>
      <c r="M34" s="538">
        <v>0</v>
      </c>
      <c r="N34" s="538">
        <v>0</v>
      </c>
      <c r="O34" s="546">
        <v>0</v>
      </c>
      <c r="P34" s="542">
        <f t="shared" si="11"/>
        <v>0</v>
      </c>
      <c r="Q34" s="555"/>
      <c r="R34" s="361" t="s">
        <v>79</v>
      </c>
      <c r="S34" s="538">
        <v>0</v>
      </c>
      <c r="T34" s="538">
        <v>0</v>
      </c>
      <c r="U34" s="538">
        <v>0</v>
      </c>
      <c r="V34" s="538">
        <v>0</v>
      </c>
      <c r="W34" s="546">
        <v>0</v>
      </c>
      <c r="X34" s="544">
        <f t="shared" si="13"/>
        <v>0</v>
      </c>
      <c r="Y34" s="351"/>
      <c r="Z34" s="361" t="s">
        <v>79</v>
      </c>
      <c r="AA34" s="538">
        <v>0</v>
      </c>
      <c r="AB34" s="538">
        <v>0</v>
      </c>
      <c r="AC34" s="538">
        <v>0</v>
      </c>
      <c r="AD34" s="538">
        <v>0</v>
      </c>
      <c r="AE34" s="546">
        <v>0</v>
      </c>
      <c r="AF34" s="544">
        <f t="shared" si="12"/>
        <v>0</v>
      </c>
    </row>
    <row r="35" spans="1:32">
      <c r="A35" s="362" t="s">
        <v>104</v>
      </c>
      <c r="B35" s="351"/>
      <c r="C35" s="559"/>
      <c r="D35" s="548"/>
      <c r="E35" s="560"/>
      <c r="F35" s="360"/>
      <c r="G35" s="547"/>
      <c r="H35" s="432"/>
      <c r="I35" s="351"/>
      <c r="J35" s="351"/>
      <c r="K35" s="559"/>
      <c r="L35" s="548"/>
      <c r="M35" s="560"/>
      <c r="N35" s="561"/>
      <c r="O35" s="562"/>
      <c r="P35" s="549"/>
      <c r="Q35" s="555"/>
      <c r="R35" s="351"/>
      <c r="S35" s="559"/>
      <c r="T35" s="548"/>
      <c r="U35" s="560"/>
      <c r="V35" s="553"/>
      <c r="W35" s="551"/>
      <c r="X35" s="550"/>
      <c r="Y35" s="351"/>
      <c r="Z35" s="351"/>
      <c r="AA35" s="559"/>
      <c r="AB35" s="548"/>
      <c r="AC35" s="560"/>
      <c r="AD35" s="553"/>
      <c r="AE35" s="551"/>
      <c r="AF35" s="550"/>
    </row>
    <row r="36" spans="1:32">
      <c r="A36" s="186" t="s">
        <v>105</v>
      </c>
      <c r="B36" s="361" t="s">
        <v>79</v>
      </c>
      <c r="C36" s="538">
        <f>K36+S36</f>
        <v>9195</v>
      </c>
      <c r="D36" s="539">
        <v>0</v>
      </c>
      <c r="E36" s="539">
        <v>0</v>
      </c>
      <c r="F36" s="540">
        <f>N36+V36</f>
        <v>-11309.85</v>
      </c>
      <c r="G36" s="541">
        <f t="shared" si="9"/>
        <v>534446.87</v>
      </c>
      <c r="H36" s="554">
        <f>G36/$G$56</f>
        <v>1.2442932039150123E-2</v>
      </c>
      <c r="I36" s="351"/>
      <c r="J36" s="361" t="s">
        <v>79</v>
      </c>
      <c r="K36" s="538">
        <v>4585</v>
      </c>
      <c r="L36" s="538">
        <v>0</v>
      </c>
      <c r="M36" s="538">
        <v>0</v>
      </c>
      <c r="N36" s="540">
        <v>-5639.55</v>
      </c>
      <c r="O36" s="543">
        <v>275031.78000000003</v>
      </c>
      <c r="P36" s="542">
        <f>O36/$O$56</f>
        <v>1.3010379090351706E-2</v>
      </c>
      <c r="Q36" s="563"/>
      <c r="R36" s="361" t="s">
        <v>79</v>
      </c>
      <c r="S36" s="538">
        <v>4610</v>
      </c>
      <c r="T36" s="538">
        <v>0</v>
      </c>
      <c r="U36" s="538">
        <v>0</v>
      </c>
      <c r="V36" s="540">
        <v>-5670.3</v>
      </c>
      <c r="W36" s="543">
        <v>259415.09</v>
      </c>
      <c r="X36" s="544">
        <f>W36/$W$56</f>
        <v>1.1892993423980357E-2</v>
      </c>
      <c r="Y36" s="351"/>
      <c r="Z36" s="361" t="s">
        <v>79</v>
      </c>
      <c r="AA36" s="538">
        <v>3474</v>
      </c>
      <c r="AB36" s="538">
        <v>0</v>
      </c>
      <c r="AC36" s="538">
        <v>0</v>
      </c>
      <c r="AD36" s="540">
        <v>-4273.0200000000004</v>
      </c>
      <c r="AE36" s="543">
        <v>192902.9</v>
      </c>
      <c r="AF36" s="544">
        <f>AE36/$AE$56</f>
        <v>9.5297811761662077E-3</v>
      </c>
    </row>
    <row r="37" spans="1:32">
      <c r="A37" s="186" t="s">
        <v>106</v>
      </c>
      <c r="B37" s="361" t="s">
        <v>79</v>
      </c>
      <c r="C37" s="538">
        <f>K37+S37</f>
        <v>0</v>
      </c>
      <c r="D37" s="539">
        <v>0</v>
      </c>
      <c r="E37" s="539">
        <v>0</v>
      </c>
      <c r="F37" s="540">
        <f>N37+V37</f>
        <v>0</v>
      </c>
      <c r="G37" s="541">
        <f t="shared" si="9"/>
        <v>0</v>
      </c>
      <c r="H37" s="554">
        <f>G37/$G$56</f>
        <v>0</v>
      </c>
      <c r="I37" s="351"/>
      <c r="J37" s="361" t="s">
        <v>79</v>
      </c>
      <c r="K37" s="538">
        <v>0</v>
      </c>
      <c r="L37" s="540">
        <v>0</v>
      </c>
      <c r="M37" s="540">
        <v>0</v>
      </c>
      <c r="N37" s="540">
        <v>0</v>
      </c>
      <c r="O37" s="564">
        <v>0</v>
      </c>
      <c r="P37" s="542">
        <f>O37/$O$56</f>
        <v>0</v>
      </c>
      <c r="Q37" s="555"/>
      <c r="R37" s="361" t="s">
        <v>79</v>
      </c>
      <c r="S37" s="538">
        <v>0</v>
      </c>
      <c r="T37" s="540">
        <v>0</v>
      </c>
      <c r="U37" s="540">
        <v>0</v>
      </c>
      <c r="V37" s="540">
        <v>0</v>
      </c>
      <c r="W37" s="564">
        <v>0</v>
      </c>
      <c r="X37" s="544">
        <f>W37/$W$56</f>
        <v>0</v>
      </c>
      <c r="Y37" s="351"/>
      <c r="Z37" s="361" t="s">
        <v>79</v>
      </c>
      <c r="AA37" s="538">
        <v>0</v>
      </c>
      <c r="AB37" s="540">
        <v>0</v>
      </c>
      <c r="AC37" s="540">
        <v>0</v>
      </c>
      <c r="AD37" s="540">
        <v>0</v>
      </c>
      <c r="AE37" s="564">
        <v>0</v>
      </c>
      <c r="AF37" s="544">
        <f>AE37/$AE$56</f>
        <v>0</v>
      </c>
    </row>
    <row r="38" spans="1:32">
      <c r="A38" s="362" t="s">
        <v>18</v>
      </c>
      <c r="B38" s="351"/>
      <c r="C38" s="547"/>
      <c r="D38" s="548"/>
      <c r="E38" s="560"/>
      <c r="F38" s="547"/>
      <c r="G38" s="547"/>
      <c r="H38" s="432"/>
      <c r="I38" s="351"/>
      <c r="J38" s="351"/>
      <c r="K38" s="547"/>
      <c r="L38" s="548"/>
      <c r="M38" s="560"/>
      <c r="N38" s="548"/>
      <c r="O38" s="547"/>
      <c r="P38" s="549"/>
      <c r="Q38" s="555"/>
      <c r="R38" s="351"/>
      <c r="S38" s="565"/>
      <c r="T38" s="548"/>
      <c r="U38" s="560"/>
      <c r="V38" s="553"/>
      <c r="W38" s="551"/>
      <c r="X38" s="550"/>
      <c r="Y38" s="351"/>
      <c r="Z38" s="351"/>
      <c r="AA38" s="565"/>
      <c r="AB38" s="548"/>
      <c r="AC38" s="560"/>
      <c r="AD38" s="553"/>
      <c r="AE38" s="551"/>
      <c r="AF38" s="550"/>
    </row>
    <row r="39" spans="1:32">
      <c r="A39" s="186" t="s">
        <v>18</v>
      </c>
      <c r="B39" s="361" t="s">
        <v>79</v>
      </c>
      <c r="C39" s="538">
        <f>K39+S39</f>
        <v>0</v>
      </c>
      <c r="D39" s="539">
        <v>0</v>
      </c>
      <c r="E39" s="539">
        <v>0</v>
      </c>
      <c r="F39" s="540">
        <f>N39+V39</f>
        <v>0</v>
      </c>
      <c r="G39" s="541">
        <f t="shared" si="9"/>
        <v>0</v>
      </c>
      <c r="H39" s="554">
        <f>G39/$G$56</f>
        <v>0</v>
      </c>
      <c r="I39" s="351"/>
      <c r="J39" s="361" t="s">
        <v>79</v>
      </c>
      <c r="K39" s="538">
        <v>0</v>
      </c>
      <c r="L39" s="540">
        <v>0</v>
      </c>
      <c r="M39" s="540">
        <v>0</v>
      </c>
      <c r="N39" s="540">
        <v>0</v>
      </c>
      <c r="O39" s="564">
        <v>0</v>
      </c>
      <c r="P39" s="542">
        <f>O39/$O$56</f>
        <v>0</v>
      </c>
      <c r="Q39" s="555"/>
      <c r="R39" s="361" t="s">
        <v>79</v>
      </c>
      <c r="S39" s="538">
        <v>0</v>
      </c>
      <c r="T39" s="540">
        <v>0</v>
      </c>
      <c r="U39" s="540">
        <v>0</v>
      </c>
      <c r="V39" s="540">
        <v>0</v>
      </c>
      <c r="W39" s="564">
        <v>0</v>
      </c>
      <c r="X39" s="544">
        <f>W39/$W$56</f>
        <v>0</v>
      </c>
      <c r="Y39" s="351"/>
      <c r="Z39" s="361" t="s">
        <v>79</v>
      </c>
      <c r="AA39" s="538">
        <v>0</v>
      </c>
      <c r="AB39" s="540">
        <v>0</v>
      </c>
      <c r="AC39" s="540">
        <v>0</v>
      </c>
      <c r="AD39" s="540">
        <v>0</v>
      </c>
      <c r="AE39" s="564">
        <v>0</v>
      </c>
      <c r="AF39" s="544">
        <f>AE39/$AE$56</f>
        <v>0</v>
      </c>
    </row>
    <row r="40" spans="1:32">
      <c r="A40" s="186"/>
      <c r="B40" s="361"/>
      <c r="C40" s="538"/>
      <c r="D40" s="540"/>
      <c r="E40" s="540"/>
      <c r="F40" s="540"/>
      <c r="G40" s="566"/>
      <c r="H40" s="554"/>
      <c r="I40" s="351"/>
      <c r="J40" s="361"/>
      <c r="K40" s="538"/>
      <c r="L40" s="540"/>
      <c r="M40" s="540"/>
      <c r="N40" s="540"/>
      <c r="O40" s="564"/>
      <c r="P40" s="542"/>
      <c r="Q40" s="555"/>
      <c r="R40" s="361"/>
      <c r="S40" s="538"/>
      <c r="T40" s="540"/>
      <c r="U40" s="540"/>
      <c r="V40" s="540"/>
      <c r="W40" s="564"/>
      <c r="X40" s="544"/>
      <c r="Y40" s="351"/>
      <c r="Z40" s="361"/>
      <c r="AA40" s="538"/>
      <c r="AB40" s="540"/>
      <c r="AC40" s="540"/>
      <c r="AD40" s="540"/>
      <c r="AE40" s="564"/>
      <c r="AF40" s="544"/>
    </row>
    <row r="41" spans="1:32">
      <c r="A41" s="186" t="s">
        <v>107</v>
      </c>
      <c r="B41" s="361" t="s">
        <v>82</v>
      </c>
      <c r="C41" s="538">
        <f>K41+S41</f>
        <v>0</v>
      </c>
      <c r="D41" s="539">
        <v>0</v>
      </c>
      <c r="E41" s="539">
        <v>0</v>
      </c>
      <c r="F41" s="540">
        <f t="shared" ref="F41:G46" si="14">N41+V41</f>
        <v>0</v>
      </c>
      <c r="G41" s="541">
        <f t="shared" si="14"/>
        <v>0</v>
      </c>
      <c r="H41" s="554">
        <f t="shared" ref="H41:H49" si="15">G41/$G$56</f>
        <v>0</v>
      </c>
      <c r="I41" s="351"/>
      <c r="J41" s="361" t="s">
        <v>82</v>
      </c>
      <c r="K41" s="538">
        <v>0</v>
      </c>
      <c r="L41" s="540">
        <v>0</v>
      </c>
      <c r="M41" s="540">
        <v>0</v>
      </c>
      <c r="N41" s="540">
        <v>0</v>
      </c>
      <c r="O41" s="564">
        <v>0</v>
      </c>
      <c r="P41" s="542">
        <f t="shared" ref="P41:P49" si="16">O41/$O$56</f>
        <v>0</v>
      </c>
      <c r="Q41" s="555"/>
      <c r="R41" s="361" t="s">
        <v>82</v>
      </c>
      <c r="S41" s="538">
        <v>0</v>
      </c>
      <c r="T41" s="540">
        <v>0</v>
      </c>
      <c r="U41" s="540">
        <v>0</v>
      </c>
      <c r="V41" s="540">
        <v>0</v>
      </c>
      <c r="W41" s="564">
        <v>0</v>
      </c>
      <c r="X41" s="544">
        <f t="shared" ref="X41:X45" si="17">W41/$W$56</f>
        <v>0</v>
      </c>
      <c r="Y41" s="351"/>
      <c r="Z41" s="361" t="s">
        <v>82</v>
      </c>
      <c r="AA41" s="538">
        <v>0</v>
      </c>
      <c r="AB41" s="540">
        <v>0</v>
      </c>
      <c r="AC41" s="540">
        <v>0</v>
      </c>
      <c r="AD41" s="540">
        <v>0</v>
      </c>
      <c r="AE41" s="564">
        <v>0</v>
      </c>
      <c r="AF41" s="544">
        <f t="shared" ref="AF41:AF49" si="18">AE41/$AE$56</f>
        <v>0</v>
      </c>
    </row>
    <row r="42" spans="1:32">
      <c r="A42" s="186" t="s">
        <v>108</v>
      </c>
      <c r="B42" s="361" t="s">
        <v>82</v>
      </c>
      <c r="C42" s="538">
        <f>K42+S42</f>
        <v>0</v>
      </c>
      <c r="D42" s="539">
        <v>0</v>
      </c>
      <c r="E42" s="539">
        <v>0</v>
      </c>
      <c r="F42" s="540">
        <f t="shared" si="14"/>
        <v>0</v>
      </c>
      <c r="G42" s="541">
        <f t="shared" si="14"/>
        <v>0</v>
      </c>
      <c r="H42" s="554">
        <f t="shared" si="15"/>
        <v>0</v>
      </c>
      <c r="I42" s="351"/>
      <c r="J42" s="361" t="s">
        <v>82</v>
      </c>
      <c r="K42" s="538">
        <v>0</v>
      </c>
      <c r="L42" s="540">
        <v>0</v>
      </c>
      <c r="M42" s="540">
        <v>0</v>
      </c>
      <c r="N42" s="540">
        <v>0</v>
      </c>
      <c r="O42" s="564">
        <v>0</v>
      </c>
      <c r="P42" s="542">
        <f t="shared" si="16"/>
        <v>0</v>
      </c>
      <c r="Q42" s="555"/>
      <c r="R42" s="361" t="s">
        <v>82</v>
      </c>
      <c r="S42" s="538">
        <v>0</v>
      </c>
      <c r="T42" s="540">
        <v>0</v>
      </c>
      <c r="U42" s="540">
        <v>0</v>
      </c>
      <c r="V42" s="540">
        <v>0</v>
      </c>
      <c r="W42" s="564">
        <v>0</v>
      </c>
      <c r="X42" s="544">
        <f t="shared" si="17"/>
        <v>0</v>
      </c>
      <c r="Y42" s="351"/>
      <c r="Z42" s="361" t="s">
        <v>82</v>
      </c>
      <c r="AA42" s="538">
        <v>0</v>
      </c>
      <c r="AB42" s="540">
        <v>0</v>
      </c>
      <c r="AC42" s="540">
        <v>0</v>
      </c>
      <c r="AD42" s="540">
        <v>0</v>
      </c>
      <c r="AE42" s="564">
        <v>0</v>
      </c>
      <c r="AF42" s="544">
        <f t="shared" si="18"/>
        <v>0</v>
      </c>
    </row>
    <row r="43" spans="1:32">
      <c r="A43" s="186" t="s">
        <v>109</v>
      </c>
      <c r="B43" s="361" t="s">
        <v>82</v>
      </c>
      <c r="C43" s="538">
        <f>K43+S43</f>
        <v>0</v>
      </c>
      <c r="D43" s="539">
        <v>0</v>
      </c>
      <c r="E43" s="539">
        <v>0</v>
      </c>
      <c r="F43" s="540">
        <f t="shared" si="14"/>
        <v>0</v>
      </c>
      <c r="G43" s="541">
        <f t="shared" si="14"/>
        <v>0</v>
      </c>
      <c r="H43" s="554">
        <f t="shared" si="15"/>
        <v>0</v>
      </c>
      <c r="I43" s="351"/>
      <c r="J43" s="361" t="s">
        <v>82</v>
      </c>
      <c r="K43" s="538">
        <v>0</v>
      </c>
      <c r="L43" s="540">
        <v>0</v>
      </c>
      <c r="M43" s="540">
        <v>0</v>
      </c>
      <c r="N43" s="540">
        <v>0</v>
      </c>
      <c r="O43" s="564">
        <v>0</v>
      </c>
      <c r="P43" s="542">
        <f t="shared" si="16"/>
        <v>0</v>
      </c>
      <c r="Q43" s="555"/>
      <c r="R43" s="361" t="s">
        <v>82</v>
      </c>
      <c r="S43" s="538">
        <v>0</v>
      </c>
      <c r="T43" s="540">
        <v>0</v>
      </c>
      <c r="U43" s="540">
        <v>0</v>
      </c>
      <c r="V43" s="540">
        <v>0</v>
      </c>
      <c r="W43" s="564">
        <v>0</v>
      </c>
      <c r="X43" s="544">
        <f t="shared" si="17"/>
        <v>0</v>
      </c>
      <c r="Y43" s="351"/>
      <c r="Z43" s="361" t="s">
        <v>82</v>
      </c>
      <c r="AA43" s="538">
        <v>0</v>
      </c>
      <c r="AB43" s="540">
        <v>0</v>
      </c>
      <c r="AC43" s="540">
        <v>0</v>
      </c>
      <c r="AD43" s="540">
        <v>0</v>
      </c>
      <c r="AE43" s="564">
        <v>0</v>
      </c>
      <c r="AF43" s="544">
        <f t="shared" si="18"/>
        <v>0</v>
      </c>
    </row>
    <row r="44" spans="1:32">
      <c r="A44" s="186" t="s">
        <v>110</v>
      </c>
      <c r="B44" s="361" t="s">
        <v>82</v>
      </c>
      <c r="C44" s="538">
        <f>K44+S44</f>
        <v>0</v>
      </c>
      <c r="D44" s="539">
        <v>0</v>
      </c>
      <c r="E44" s="539">
        <v>0</v>
      </c>
      <c r="F44" s="540">
        <f t="shared" si="14"/>
        <v>0</v>
      </c>
      <c r="G44" s="541">
        <f t="shared" si="14"/>
        <v>0</v>
      </c>
      <c r="H44" s="554">
        <f t="shared" si="15"/>
        <v>0</v>
      </c>
      <c r="I44" s="351"/>
      <c r="J44" s="361" t="s">
        <v>82</v>
      </c>
      <c r="K44" s="538">
        <v>0</v>
      </c>
      <c r="L44" s="540">
        <v>0</v>
      </c>
      <c r="M44" s="540">
        <v>0</v>
      </c>
      <c r="N44" s="540">
        <v>0</v>
      </c>
      <c r="O44" s="564">
        <v>0</v>
      </c>
      <c r="P44" s="542">
        <f t="shared" si="16"/>
        <v>0</v>
      </c>
      <c r="Q44" s="555"/>
      <c r="R44" s="361" t="s">
        <v>82</v>
      </c>
      <c r="S44" s="538">
        <v>0</v>
      </c>
      <c r="T44" s="540">
        <v>0</v>
      </c>
      <c r="U44" s="540">
        <v>0</v>
      </c>
      <c r="V44" s="540">
        <v>0</v>
      </c>
      <c r="W44" s="564">
        <v>0</v>
      </c>
      <c r="X44" s="544">
        <f t="shared" si="17"/>
        <v>0</v>
      </c>
      <c r="Y44" s="351"/>
      <c r="Z44" s="361" t="s">
        <v>82</v>
      </c>
      <c r="AA44" s="538">
        <v>0</v>
      </c>
      <c r="AB44" s="540">
        <v>0</v>
      </c>
      <c r="AC44" s="540">
        <v>0</v>
      </c>
      <c r="AD44" s="540">
        <v>0</v>
      </c>
      <c r="AE44" s="564">
        <v>0</v>
      </c>
      <c r="AF44" s="544">
        <f t="shared" si="18"/>
        <v>0</v>
      </c>
    </row>
    <row r="45" spans="1:32">
      <c r="A45" s="186" t="s">
        <v>111</v>
      </c>
      <c r="B45" s="361" t="s">
        <v>82</v>
      </c>
      <c r="C45" s="538">
        <f>K45+S45</f>
        <v>0</v>
      </c>
      <c r="D45" s="539">
        <v>0</v>
      </c>
      <c r="E45" s="539">
        <v>0</v>
      </c>
      <c r="F45" s="540">
        <f t="shared" si="14"/>
        <v>0</v>
      </c>
      <c r="G45" s="541">
        <f t="shared" si="14"/>
        <v>0</v>
      </c>
      <c r="H45" s="554">
        <f t="shared" si="15"/>
        <v>0</v>
      </c>
      <c r="I45" s="351"/>
      <c r="J45" s="361" t="s">
        <v>82</v>
      </c>
      <c r="K45" s="538">
        <v>0</v>
      </c>
      <c r="L45" s="540">
        <v>0</v>
      </c>
      <c r="M45" s="540">
        <v>0</v>
      </c>
      <c r="N45" s="540">
        <v>0</v>
      </c>
      <c r="O45" s="564">
        <v>0</v>
      </c>
      <c r="P45" s="542">
        <f t="shared" si="16"/>
        <v>0</v>
      </c>
      <c r="Q45" s="555"/>
      <c r="R45" s="361" t="s">
        <v>82</v>
      </c>
      <c r="S45" s="538">
        <v>0</v>
      </c>
      <c r="T45" s="540">
        <v>0</v>
      </c>
      <c r="U45" s="540">
        <v>0</v>
      </c>
      <c r="V45" s="540">
        <v>0</v>
      </c>
      <c r="W45" s="564">
        <v>0</v>
      </c>
      <c r="X45" s="544">
        <f t="shared" si="17"/>
        <v>0</v>
      </c>
      <c r="Y45" s="351"/>
      <c r="Z45" s="361" t="s">
        <v>82</v>
      </c>
      <c r="AA45" s="538">
        <v>0</v>
      </c>
      <c r="AB45" s="540">
        <v>0</v>
      </c>
      <c r="AC45" s="540">
        <v>0</v>
      </c>
      <c r="AD45" s="540">
        <v>0</v>
      </c>
      <c r="AE45" s="564">
        <v>0</v>
      </c>
      <c r="AF45" s="544">
        <f t="shared" si="18"/>
        <v>0</v>
      </c>
    </row>
    <row r="46" spans="1:32">
      <c r="A46" s="362" t="s">
        <v>112</v>
      </c>
      <c r="B46" s="351"/>
      <c r="C46" s="547"/>
      <c r="D46" s="548"/>
      <c r="E46" s="548"/>
      <c r="F46" s="548"/>
      <c r="G46" s="548">
        <f t="shared" si="14"/>
        <v>0</v>
      </c>
      <c r="H46" s="432">
        <f t="shared" si="15"/>
        <v>0</v>
      </c>
      <c r="I46" s="351"/>
      <c r="J46" s="351"/>
      <c r="K46" s="547"/>
      <c r="L46" s="548"/>
      <c r="M46" s="548"/>
      <c r="N46" s="548"/>
      <c r="O46" s="548"/>
      <c r="P46" s="549">
        <f t="shared" si="16"/>
        <v>0</v>
      </c>
      <c r="Q46" s="555"/>
      <c r="R46" s="351"/>
      <c r="S46" s="551"/>
      <c r="T46" s="548"/>
      <c r="U46" s="548"/>
      <c r="V46" s="553"/>
      <c r="W46" s="553"/>
      <c r="X46" s="550"/>
      <c r="Y46" s="351"/>
      <c r="Z46" s="351"/>
      <c r="AA46" s="551"/>
      <c r="AB46" s="548"/>
      <c r="AC46" s="548"/>
      <c r="AD46" s="553"/>
      <c r="AE46" s="553"/>
      <c r="AF46" s="550">
        <f t="shared" si="18"/>
        <v>0</v>
      </c>
    </row>
    <row r="47" spans="1:32">
      <c r="A47" s="186" t="s">
        <v>113</v>
      </c>
      <c r="B47" s="361" t="s">
        <v>79</v>
      </c>
      <c r="C47" s="538">
        <f>K47+S47</f>
        <v>0</v>
      </c>
      <c r="D47" s="539">
        <v>0</v>
      </c>
      <c r="E47" s="539">
        <v>0</v>
      </c>
      <c r="F47" s="540">
        <f t="shared" ref="F47:G49" si="19">N47+V47</f>
        <v>0</v>
      </c>
      <c r="G47" s="541">
        <f t="shared" si="19"/>
        <v>0</v>
      </c>
      <c r="H47" s="554">
        <f t="shared" si="15"/>
        <v>0</v>
      </c>
      <c r="I47" s="351"/>
      <c r="J47" s="361" t="s">
        <v>79</v>
      </c>
      <c r="K47" s="538">
        <v>0</v>
      </c>
      <c r="L47" s="540">
        <v>0</v>
      </c>
      <c r="M47" s="540">
        <v>0</v>
      </c>
      <c r="N47" s="540">
        <v>0</v>
      </c>
      <c r="O47" s="564">
        <v>0</v>
      </c>
      <c r="P47" s="542">
        <f t="shared" si="16"/>
        <v>0</v>
      </c>
      <c r="Q47" s="558"/>
      <c r="R47" s="361" t="s">
        <v>79</v>
      </c>
      <c r="S47" s="538">
        <v>0</v>
      </c>
      <c r="T47" s="540">
        <v>0</v>
      </c>
      <c r="U47" s="540">
        <v>0</v>
      </c>
      <c r="V47" s="540">
        <v>0</v>
      </c>
      <c r="W47" s="564">
        <v>0</v>
      </c>
      <c r="X47" s="544">
        <f>W47/$W$56</f>
        <v>0</v>
      </c>
      <c r="Y47" s="351"/>
      <c r="Z47" s="361" t="s">
        <v>79</v>
      </c>
      <c r="AA47" s="538">
        <v>0</v>
      </c>
      <c r="AB47" s="540">
        <v>0</v>
      </c>
      <c r="AC47" s="540">
        <v>0</v>
      </c>
      <c r="AD47" s="540">
        <v>0</v>
      </c>
      <c r="AE47" s="564">
        <v>0</v>
      </c>
      <c r="AF47" s="544">
        <f t="shared" si="18"/>
        <v>0</v>
      </c>
    </row>
    <row r="48" spans="1:32">
      <c r="A48" s="186" t="s">
        <v>114</v>
      </c>
      <c r="B48" s="361" t="s">
        <v>79</v>
      </c>
      <c r="C48" s="538">
        <f>K48+S48</f>
        <v>0</v>
      </c>
      <c r="D48" s="539">
        <v>0</v>
      </c>
      <c r="E48" s="539">
        <v>0</v>
      </c>
      <c r="F48" s="540">
        <f t="shared" si="19"/>
        <v>0</v>
      </c>
      <c r="G48" s="541">
        <f t="shared" si="19"/>
        <v>0</v>
      </c>
      <c r="H48" s="554">
        <f t="shared" si="15"/>
        <v>0</v>
      </c>
      <c r="I48" s="351"/>
      <c r="J48" s="361" t="s">
        <v>79</v>
      </c>
      <c r="K48" s="538">
        <v>0</v>
      </c>
      <c r="L48" s="540">
        <v>0</v>
      </c>
      <c r="M48" s="540">
        <v>0</v>
      </c>
      <c r="N48" s="540">
        <v>0</v>
      </c>
      <c r="O48" s="564">
        <v>0</v>
      </c>
      <c r="P48" s="542">
        <f t="shared" si="16"/>
        <v>0</v>
      </c>
      <c r="Q48" s="555"/>
      <c r="R48" s="361" t="s">
        <v>79</v>
      </c>
      <c r="S48" s="538">
        <v>0</v>
      </c>
      <c r="T48" s="540">
        <v>0</v>
      </c>
      <c r="U48" s="540">
        <v>0</v>
      </c>
      <c r="V48" s="540">
        <v>0</v>
      </c>
      <c r="W48" s="564">
        <v>0</v>
      </c>
      <c r="X48" s="544">
        <f t="shared" ref="X48:X49" si="20">W48/$W$56</f>
        <v>0</v>
      </c>
      <c r="Y48" s="351"/>
      <c r="Z48" s="361" t="s">
        <v>79</v>
      </c>
      <c r="AA48" s="538">
        <v>0</v>
      </c>
      <c r="AB48" s="540">
        <v>0</v>
      </c>
      <c r="AC48" s="540">
        <v>0</v>
      </c>
      <c r="AD48" s="540">
        <v>0</v>
      </c>
      <c r="AE48" s="564">
        <v>0</v>
      </c>
      <c r="AF48" s="544">
        <f t="shared" si="18"/>
        <v>0</v>
      </c>
    </row>
    <row r="49" spans="1:32">
      <c r="A49" s="186" t="s">
        <v>115</v>
      </c>
      <c r="B49" s="361" t="s">
        <v>82</v>
      </c>
      <c r="C49" s="538">
        <f>K49+S49</f>
        <v>0</v>
      </c>
      <c r="D49" s="539">
        <v>0</v>
      </c>
      <c r="E49" s="539">
        <v>0</v>
      </c>
      <c r="F49" s="540">
        <f t="shared" si="19"/>
        <v>0</v>
      </c>
      <c r="G49" s="541">
        <f t="shared" si="19"/>
        <v>0</v>
      </c>
      <c r="H49" s="554">
        <f t="shared" si="15"/>
        <v>0</v>
      </c>
      <c r="I49" s="351"/>
      <c r="J49" s="361" t="s">
        <v>82</v>
      </c>
      <c r="K49" s="538">
        <v>0</v>
      </c>
      <c r="L49" s="540">
        <v>0</v>
      </c>
      <c r="M49" s="540">
        <v>0</v>
      </c>
      <c r="N49" s="540">
        <v>0</v>
      </c>
      <c r="O49" s="564">
        <v>0</v>
      </c>
      <c r="P49" s="542">
        <f t="shared" si="16"/>
        <v>0</v>
      </c>
      <c r="Q49" s="555"/>
      <c r="R49" s="361" t="s">
        <v>82</v>
      </c>
      <c r="S49" s="538">
        <v>0</v>
      </c>
      <c r="T49" s="540">
        <v>0</v>
      </c>
      <c r="U49" s="540">
        <v>0</v>
      </c>
      <c r="V49" s="540">
        <v>0</v>
      </c>
      <c r="W49" s="564">
        <v>0</v>
      </c>
      <c r="X49" s="544">
        <f t="shared" si="20"/>
        <v>0</v>
      </c>
      <c r="Y49" s="351"/>
      <c r="Z49" s="361" t="s">
        <v>82</v>
      </c>
      <c r="AA49" s="538">
        <v>0</v>
      </c>
      <c r="AB49" s="540">
        <v>0</v>
      </c>
      <c r="AC49" s="540">
        <v>0</v>
      </c>
      <c r="AD49" s="540">
        <v>0</v>
      </c>
      <c r="AE49" s="564">
        <v>0</v>
      </c>
      <c r="AF49" s="544">
        <f t="shared" si="18"/>
        <v>0</v>
      </c>
    </row>
    <row r="50" spans="1:32">
      <c r="A50" s="362" t="s">
        <v>116</v>
      </c>
      <c r="B50" s="351"/>
      <c r="C50" s="547"/>
      <c r="D50" s="548"/>
      <c r="E50" s="548"/>
      <c r="F50" s="548"/>
      <c r="G50" s="548"/>
      <c r="H50" s="432"/>
      <c r="I50" s="351"/>
      <c r="J50" s="351"/>
      <c r="K50" s="547"/>
      <c r="L50" s="548"/>
      <c r="M50" s="548"/>
      <c r="N50" s="548"/>
      <c r="O50" s="548"/>
      <c r="P50" s="549"/>
      <c r="Q50" s="351"/>
      <c r="R50" s="351"/>
      <c r="S50" s="551"/>
      <c r="T50" s="548"/>
      <c r="U50" s="548"/>
      <c r="V50" s="553"/>
      <c r="W50" s="553"/>
      <c r="X50" s="550"/>
      <c r="Y50" s="351"/>
      <c r="Z50" s="351"/>
      <c r="AA50" s="551"/>
      <c r="AB50" s="548"/>
      <c r="AC50" s="548"/>
      <c r="AD50" s="553"/>
      <c r="AE50" s="553"/>
      <c r="AF50" s="550"/>
    </row>
    <row r="51" spans="1:32">
      <c r="A51" s="186" t="s">
        <v>117</v>
      </c>
      <c r="B51" s="361" t="s">
        <v>82</v>
      </c>
      <c r="C51" s="538">
        <f>K51+S51</f>
        <v>4902</v>
      </c>
      <c r="D51" s="539">
        <v>0</v>
      </c>
      <c r="E51" s="539">
        <v>0</v>
      </c>
      <c r="F51" s="540">
        <f>N51+V51</f>
        <v>9877.1632609999997</v>
      </c>
      <c r="G51" s="541">
        <f>O51+W51</f>
        <v>1149660.6499999999</v>
      </c>
      <c r="H51" s="554">
        <f>G51/$G$56</f>
        <v>2.6766270211359182E-2</v>
      </c>
      <c r="I51" s="351"/>
      <c r="J51" s="361" t="s">
        <v>82</v>
      </c>
      <c r="K51" s="538">
        <v>2906</v>
      </c>
      <c r="L51" s="538">
        <v>0</v>
      </c>
      <c r="M51" s="538">
        <v>0</v>
      </c>
      <c r="N51" s="540">
        <v>5949.1909370000003</v>
      </c>
      <c r="O51" s="543">
        <v>678488.15</v>
      </c>
      <c r="P51" s="542">
        <f>O51/$O$56</f>
        <v>3.2095883755002462E-2</v>
      </c>
      <c r="Q51" s="351"/>
      <c r="R51" s="361" t="s">
        <v>82</v>
      </c>
      <c r="S51" s="538">
        <v>1996</v>
      </c>
      <c r="T51" s="538">
        <v>0</v>
      </c>
      <c r="U51" s="538">
        <v>0</v>
      </c>
      <c r="V51" s="540">
        <v>3927.9723239999998</v>
      </c>
      <c r="W51" s="543">
        <v>471172.5</v>
      </c>
      <c r="X51" s="544">
        <f>W51/$W$56</f>
        <v>2.160110055301866E-2</v>
      </c>
      <c r="Y51" s="351"/>
      <c r="Z51" s="361" t="s">
        <v>82</v>
      </c>
      <c r="AA51" s="538">
        <v>960</v>
      </c>
      <c r="AB51" s="538">
        <v>0</v>
      </c>
      <c r="AC51" s="538">
        <v>0</v>
      </c>
      <c r="AD51" s="540">
        <v>1722.1888429999999</v>
      </c>
      <c r="AE51" s="543">
        <v>221265.15</v>
      </c>
      <c r="AF51" s="544">
        <f>AE51/$AE$56</f>
        <v>1.0930931890664124E-2</v>
      </c>
    </row>
    <row r="52" spans="1:32">
      <c r="A52" s="362" t="s">
        <v>20</v>
      </c>
      <c r="B52" s="351"/>
      <c r="C52" s="436"/>
      <c r="D52" s="547"/>
      <c r="E52" s="548"/>
      <c r="F52" s="548"/>
      <c r="G52" s="548"/>
      <c r="H52" s="548"/>
      <c r="I52" s="432"/>
      <c r="J52" s="351"/>
      <c r="K52" s="547"/>
      <c r="L52" s="548"/>
      <c r="M52" s="548"/>
      <c r="N52" s="548"/>
      <c r="O52" s="548"/>
      <c r="P52" s="549"/>
      <c r="Q52" s="351"/>
      <c r="R52" s="351"/>
      <c r="S52" s="551"/>
      <c r="T52" s="553"/>
      <c r="U52" s="553"/>
      <c r="V52" s="553"/>
      <c r="W52" s="553"/>
      <c r="X52" s="550"/>
      <c r="Y52" s="351"/>
      <c r="Z52" s="351"/>
      <c r="AA52" s="551"/>
      <c r="AB52" s="553"/>
      <c r="AC52" s="553"/>
      <c r="AD52" s="553"/>
      <c r="AE52" s="553"/>
      <c r="AF52" s="550"/>
    </row>
    <row r="53" spans="1:32">
      <c r="A53" s="186" t="s">
        <v>118</v>
      </c>
      <c r="B53" s="361" t="s">
        <v>79</v>
      </c>
      <c r="C53" s="538">
        <f>K53+S53</f>
        <v>62420</v>
      </c>
      <c r="D53" s="548"/>
      <c r="E53" s="548"/>
      <c r="F53" s="548"/>
      <c r="G53" s="541">
        <f t="shared" ref="G53:G54" si="21">O53+W53</f>
        <v>10692479.6</v>
      </c>
      <c r="H53" s="554">
        <f>G53/$G$56</f>
        <v>0.2489411098858135</v>
      </c>
      <c r="I53" s="351"/>
      <c r="J53" s="361" t="s">
        <v>79</v>
      </c>
      <c r="K53" s="538">
        <v>32315</v>
      </c>
      <c r="L53" s="548"/>
      <c r="M53" s="548"/>
      <c r="N53" s="548"/>
      <c r="O53" s="538">
        <v>5648057.3499999996</v>
      </c>
      <c r="P53" s="542">
        <f>O53/$O$56</f>
        <v>0.26718136808607085</v>
      </c>
      <c r="Q53" s="351"/>
      <c r="R53" s="361" t="s">
        <v>79</v>
      </c>
      <c r="S53" s="538">
        <v>30105</v>
      </c>
      <c r="T53" s="548"/>
      <c r="U53" s="548"/>
      <c r="V53" s="568"/>
      <c r="W53" s="538">
        <v>5044422.25</v>
      </c>
      <c r="X53" s="544">
        <f>W53/$W$56</f>
        <v>0.23126365026425486</v>
      </c>
      <c r="Y53" s="351"/>
      <c r="Z53" s="361" t="s">
        <v>79</v>
      </c>
      <c r="AA53" s="538">
        <v>34526</v>
      </c>
      <c r="AB53" s="548"/>
      <c r="AC53" s="548"/>
      <c r="AD53" s="568"/>
      <c r="AE53" s="567">
        <v>5939300.9000000004</v>
      </c>
      <c r="AF53" s="544">
        <f>AE53/$AE$56</f>
        <v>0.29341310014731259</v>
      </c>
    </row>
    <row r="54" spans="1:32">
      <c r="A54" s="186" t="s">
        <v>119</v>
      </c>
      <c r="B54" s="361" t="s">
        <v>79</v>
      </c>
      <c r="C54" s="538">
        <f>K54+S54</f>
        <v>39432</v>
      </c>
      <c r="D54" s="548"/>
      <c r="E54" s="548"/>
      <c r="F54" s="548"/>
      <c r="G54" s="541">
        <f t="shared" si="21"/>
        <v>599859.19999999995</v>
      </c>
      <c r="H54" s="554">
        <f>G54/$G$56</f>
        <v>1.3965854564100938E-2</v>
      </c>
      <c r="I54" s="351"/>
      <c r="J54" s="361" t="s">
        <v>79</v>
      </c>
      <c r="K54" s="538">
        <v>18358</v>
      </c>
      <c r="L54" s="548"/>
      <c r="M54" s="548"/>
      <c r="N54" s="548"/>
      <c r="O54" s="538">
        <v>279541</v>
      </c>
      <c r="P54" s="542">
        <f>O54/$O$56</f>
        <v>1.3223687754542423E-2</v>
      </c>
      <c r="Q54" s="351"/>
      <c r="R54" s="361" t="s">
        <v>79</v>
      </c>
      <c r="S54" s="538">
        <v>21074</v>
      </c>
      <c r="T54" s="548"/>
      <c r="U54" s="548"/>
      <c r="V54" s="568"/>
      <c r="W54" s="538">
        <v>320318.2</v>
      </c>
      <c r="X54" s="544">
        <f>W54/$W$56</f>
        <v>1.4685122003431739E-2</v>
      </c>
      <c r="Y54" s="351"/>
      <c r="Z54" s="361" t="s">
        <v>79</v>
      </c>
      <c r="AA54" s="538">
        <v>24210</v>
      </c>
      <c r="AB54" s="548"/>
      <c r="AC54" s="548"/>
      <c r="AD54" s="568"/>
      <c r="AE54" s="567">
        <v>370976.6</v>
      </c>
      <c r="AF54" s="544">
        <f>AE54/$AE$56</f>
        <v>1.8326970820439405E-2</v>
      </c>
    </row>
    <row r="55" spans="1:32">
      <c r="A55" s="569"/>
      <c r="B55" s="351"/>
      <c r="C55" s="436"/>
      <c r="D55" s="360"/>
      <c r="E55" s="560"/>
      <c r="F55" s="360"/>
      <c r="G55" s="436"/>
      <c r="H55" s="432"/>
      <c r="I55" s="351"/>
      <c r="J55" s="351"/>
      <c r="K55" s="436"/>
      <c r="L55" s="360"/>
      <c r="M55" s="560"/>
      <c r="N55" s="360"/>
      <c r="O55" s="436"/>
      <c r="P55" s="432"/>
      <c r="Q55" s="351"/>
      <c r="R55" s="351"/>
      <c r="S55" s="436"/>
      <c r="T55" s="360"/>
      <c r="U55" s="560"/>
      <c r="V55" s="360"/>
      <c r="W55" s="436"/>
      <c r="X55" s="416"/>
      <c r="Y55" s="351"/>
      <c r="Z55" s="351"/>
      <c r="AA55" s="436"/>
      <c r="AB55" s="360"/>
      <c r="AC55" s="560"/>
      <c r="AD55" s="360"/>
      <c r="AE55" s="436"/>
      <c r="AF55" s="416"/>
    </row>
    <row r="56" spans="1:32">
      <c r="A56" s="364" t="s">
        <v>120</v>
      </c>
      <c r="B56" s="361"/>
      <c r="C56" s="570"/>
      <c r="D56" s="571">
        <v>0</v>
      </c>
      <c r="E56" s="571">
        <v>0</v>
      </c>
      <c r="F56" s="679">
        <f>SUM(F9:F55)</f>
        <v>362584.15547099995</v>
      </c>
      <c r="G56" s="541">
        <f>SUM(G9:G55)</f>
        <v>42951843.530000009</v>
      </c>
      <c r="H56" s="432"/>
      <c r="I56" s="351"/>
      <c r="J56" s="361"/>
      <c r="K56" s="437"/>
      <c r="L56" s="571">
        <v>0</v>
      </c>
      <c r="M56" s="571">
        <v>0</v>
      </c>
      <c r="N56" s="571">
        <f>SUM(N9:N51)</f>
        <v>195977.64632700002</v>
      </c>
      <c r="O56" s="541">
        <f>SUM(O9:O54)</f>
        <v>21139413.240000002</v>
      </c>
      <c r="P56" s="432"/>
      <c r="Q56" s="351"/>
      <c r="R56" s="361"/>
      <c r="S56" s="437"/>
      <c r="T56" s="571">
        <v>0</v>
      </c>
      <c r="U56" s="571">
        <v>0</v>
      </c>
      <c r="V56" s="571">
        <f>SUM(V9:V51)</f>
        <v>166606.50914400004</v>
      </c>
      <c r="W56" s="541">
        <f>SUM(W9:W54)</f>
        <v>21812430.290000003</v>
      </c>
      <c r="X56" s="416"/>
      <c r="Y56" s="351"/>
      <c r="Z56" s="361"/>
      <c r="AA56" s="437"/>
      <c r="AB56" s="571">
        <v>0</v>
      </c>
      <c r="AC56" s="571">
        <v>0</v>
      </c>
      <c r="AD56" s="571">
        <f>SUM(AD9:AD51)</f>
        <v>154832.54602299994</v>
      </c>
      <c r="AE56" s="541">
        <f>SUM(AE9:AE54)</f>
        <v>20242112.220000003</v>
      </c>
      <c r="AF56" s="416"/>
    </row>
    <row r="57" spans="1:32">
      <c r="A57" s="572"/>
      <c r="B57" s="358"/>
      <c r="C57" s="547"/>
      <c r="D57" s="548"/>
      <c r="E57" s="548"/>
      <c r="F57" s="548"/>
      <c r="G57" s="548"/>
      <c r="H57" s="432"/>
      <c r="I57" s="351"/>
      <c r="J57" s="558"/>
      <c r="K57" s="547"/>
      <c r="L57" s="548"/>
      <c r="M57" s="548"/>
      <c r="N57" s="548"/>
      <c r="O57" s="360"/>
      <c r="P57" s="559"/>
      <c r="Q57" s="351"/>
      <c r="R57" s="558"/>
      <c r="S57" s="547"/>
      <c r="T57" s="548"/>
      <c r="U57" s="548"/>
      <c r="V57" s="548"/>
      <c r="W57" s="360"/>
      <c r="X57" s="573"/>
      <c r="Y57" s="351"/>
      <c r="Z57" s="558"/>
      <c r="AA57" s="574"/>
      <c r="AB57" s="548"/>
      <c r="AC57" s="548"/>
      <c r="AD57" s="548"/>
      <c r="AE57" s="360"/>
      <c r="AF57" s="573"/>
    </row>
    <row r="58" spans="1:32" ht="15" thickBot="1">
      <c r="A58" s="575" t="s">
        <v>121</v>
      </c>
      <c r="B58" s="576"/>
      <c r="C58" s="662">
        <f>C64</f>
        <v>52167</v>
      </c>
      <c r="D58" s="577"/>
      <c r="E58" s="747"/>
      <c r="F58" s="747"/>
      <c r="G58" s="747"/>
      <c r="H58" s="747"/>
      <c r="I58" s="578"/>
      <c r="J58" s="576"/>
      <c r="K58" s="662">
        <f>K64</f>
        <v>26481</v>
      </c>
      <c r="L58" s="577"/>
      <c r="M58" s="747"/>
      <c r="N58" s="747"/>
      <c r="O58" s="747"/>
      <c r="P58" s="747"/>
      <c r="Q58" s="578"/>
      <c r="R58" s="576"/>
      <c r="S58" s="662">
        <f>S64</f>
        <v>25686</v>
      </c>
      <c r="T58" s="577"/>
      <c r="U58" s="747"/>
      <c r="V58" s="747"/>
      <c r="W58" s="747"/>
      <c r="X58" s="579"/>
      <c r="Y58" s="578"/>
      <c r="Z58" s="576"/>
      <c r="AA58" s="662">
        <f>AA64</f>
        <v>29690</v>
      </c>
      <c r="AB58" s="580"/>
      <c r="AC58" s="581"/>
      <c r="AD58" s="581"/>
      <c r="AE58" s="581"/>
      <c r="AF58" s="582"/>
    </row>
    <row r="59" spans="1:32" ht="13.5" customHeight="1" thickBot="1">
      <c r="A59" s="583"/>
      <c r="B59" s="348"/>
      <c r="C59" s="584"/>
      <c r="D59" s="775"/>
      <c r="E59" s="776"/>
      <c r="F59" s="777"/>
      <c r="G59" s="458"/>
      <c r="H59" s="426"/>
      <c r="I59" s="426"/>
      <c r="J59" s="585"/>
      <c r="K59" s="586"/>
      <c r="L59" s="720"/>
      <c r="M59" s="721"/>
      <c r="N59" s="722"/>
      <c r="O59" s="458"/>
      <c r="P59" s="426"/>
      <c r="Q59" s="433"/>
      <c r="R59" s="587"/>
      <c r="S59" s="588"/>
      <c r="T59" s="775"/>
      <c r="U59" s="776" t="s">
        <v>122</v>
      </c>
      <c r="V59" s="777"/>
      <c r="W59" s="459"/>
      <c r="X59" s="426"/>
      <c r="Y59" s="426"/>
      <c r="Z59" s="585"/>
      <c r="AA59" s="589"/>
      <c r="AB59" s="775"/>
      <c r="AC59" s="776"/>
      <c r="AD59" s="777"/>
      <c r="AE59" s="458"/>
      <c r="AF59" s="426"/>
    </row>
    <row r="60" spans="1:32" ht="13.35" customHeight="1">
      <c r="A60" s="362" t="s">
        <v>123</v>
      </c>
      <c r="B60" s="351"/>
      <c r="C60" s="461" t="s">
        <v>124</v>
      </c>
      <c r="D60" s="436"/>
      <c r="E60" s="360"/>
      <c r="F60" s="360"/>
      <c r="G60" s="360"/>
      <c r="H60" s="416"/>
      <c r="I60" s="573"/>
      <c r="J60" s="365" t="s">
        <v>125</v>
      </c>
      <c r="K60" s="416"/>
      <c r="L60" s="590"/>
      <c r="M60" s="366"/>
      <c r="N60" s="366"/>
      <c r="O60" s="367"/>
      <c r="P60" s="368"/>
      <c r="Q60" s="434"/>
      <c r="R60" s="789" t="s">
        <v>126</v>
      </c>
      <c r="S60" s="790"/>
      <c r="T60" s="365"/>
      <c r="U60" s="366"/>
      <c r="V60" s="366"/>
      <c r="W60" s="367"/>
      <c r="X60" s="368"/>
      <c r="Y60" s="418"/>
      <c r="Z60" s="429" t="s">
        <v>127</v>
      </c>
      <c r="AA60" s="430"/>
      <c r="AB60" s="367"/>
      <c r="AC60" s="366"/>
      <c r="AD60" s="366"/>
      <c r="AE60" s="366"/>
      <c r="AF60" s="368"/>
    </row>
    <row r="61" spans="1:32">
      <c r="A61" s="186" t="s">
        <v>128</v>
      </c>
      <c r="B61" s="361" t="s">
        <v>79</v>
      </c>
      <c r="C61" s="591">
        <f>K61+S61</f>
        <v>34219</v>
      </c>
      <c r="D61" s="747"/>
      <c r="E61" s="747"/>
      <c r="F61" s="747"/>
      <c r="G61" s="747"/>
      <c r="H61" s="579"/>
      <c r="I61" s="592"/>
      <c r="J61" s="593" t="s">
        <v>79</v>
      </c>
      <c r="K61" s="591">
        <v>16807</v>
      </c>
      <c r="L61" s="594"/>
      <c r="M61" s="747"/>
      <c r="N61" s="747"/>
      <c r="O61" s="747"/>
      <c r="P61" s="579"/>
      <c r="Q61" s="361"/>
      <c r="R61" s="593" t="s">
        <v>79</v>
      </c>
      <c r="S61" s="591">
        <v>17412</v>
      </c>
      <c r="T61" s="594"/>
      <c r="U61" s="747"/>
      <c r="V61" s="747"/>
      <c r="W61" s="747"/>
      <c r="X61" s="579"/>
      <c r="Y61" s="361"/>
      <c r="Z61" s="595" t="s">
        <v>79</v>
      </c>
      <c r="AA61" s="591">
        <v>17237</v>
      </c>
      <c r="AB61" s="747"/>
      <c r="AC61" s="747"/>
      <c r="AD61" s="747"/>
      <c r="AE61" s="747"/>
      <c r="AF61" s="579"/>
    </row>
    <row r="62" spans="1:32">
      <c r="A62" s="186" t="s">
        <v>129</v>
      </c>
      <c r="B62" s="361" t="s">
        <v>79</v>
      </c>
      <c r="C62" s="591">
        <f t="shared" ref="C62:C63" si="22">K62+S62</f>
        <v>15584</v>
      </c>
      <c r="D62" s="747"/>
      <c r="E62" s="747"/>
      <c r="F62" s="747"/>
      <c r="G62" s="747"/>
      <c r="H62" s="579"/>
      <c r="I62" s="592"/>
      <c r="J62" s="593" t="s">
        <v>79</v>
      </c>
      <c r="K62" s="591">
        <v>8336</v>
      </c>
      <c r="L62" s="594"/>
      <c r="M62" s="747"/>
      <c r="N62" s="596"/>
      <c r="O62" s="747"/>
      <c r="P62" s="579"/>
      <c r="Q62" s="361"/>
      <c r="R62" s="593" t="s">
        <v>79</v>
      </c>
      <c r="S62" s="591">
        <v>7248</v>
      </c>
      <c r="T62" s="594"/>
      <c r="U62" s="747"/>
      <c r="V62" s="596"/>
      <c r="W62" s="747"/>
      <c r="X62" s="579"/>
      <c r="Y62" s="361"/>
      <c r="Z62" s="595" t="s">
        <v>79</v>
      </c>
      <c r="AA62" s="591">
        <v>11894</v>
      </c>
      <c r="AB62" s="747"/>
      <c r="AC62" s="747"/>
      <c r="AD62" s="596"/>
      <c r="AE62" s="747"/>
      <c r="AF62" s="579"/>
    </row>
    <row r="63" spans="1:32">
      <c r="A63" s="186" t="s">
        <v>130</v>
      </c>
      <c r="B63" s="361" t="s">
        <v>79</v>
      </c>
      <c r="C63" s="591">
        <f t="shared" si="22"/>
        <v>2364</v>
      </c>
      <c r="D63" s="747"/>
      <c r="E63" s="522"/>
      <c r="F63" s="747"/>
      <c r="G63" s="747"/>
      <c r="H63" s="579"/>
      <c r="I63" s="592"/>
      <c r="J63" s="593" t="s">
        <v>79</v>
      </c>
      <c r="K63" s="591">
        <v>1338</v>
      </c>
      <c r="L63" s="594"/>
      <c r="M63" s="747"/>
      <c r="N63" s="596"/>
      <c r="O63" s="747"/>
      <c r="P63" s="579"/>
      <c r="Q63" s="361"/>
      <c r="R63" s="593" t="s">
        <v>79</v>
      </c>
      <c r="S63" s="591">
        <v>1026</v>
      </c>
      <c r="T63" s="594"/>
      <c r="U63" s="747"/>
      <c r="V63" s="596"/>
      <c r="W63" s="747"/>
      <c r="X63" s="579"/>
      <c r="Y63" s="361"/>
      <c r="Z63" s="595" t="s">
        <v>79</v>
      </c>
      <c r="AA63" s="591">
        <v>559</v>
      </c>
      <c r="AB63" s="747"/>
      <c r="AC63" s="747"/>
      <c r="AD63" s="596"/>
      <c r="AE63" s="747"/>
      <c r="AF63" s="579"/>
    </row>
    <row r="64" spans="1:32">
      <c r="A64" s="364" t="s">
        <v>131</v>
      </c>
      <c r="B64" s="361" t="s">
        <v>79</v>
      </c>
      <c r="C64" s="591">
        <f>SUM(C61:C63)</f>
        <v>52167</v>
      </c>
      <c r="D64" s="747"/>
      <c r="E64" s="747"/>
      <c r="F64" s="747"/>
      <c r="G64" s="747"/>
      <c r="H64" s="579"/>
      <c r="I64" s="591"/>
      <c r="J64" s="593" t="s">
        <v>79</v>
      </c>
      <c r="K64" s="591">
        <f>SUM(K61:K63)</f>
        <v>26481</v>
      </c>
      <c r="L64" s="597"/>
      <c r="M64" s="6"/>
      <c r="N64" s="747"/>
      <c r="O64" s="747"/>
      <c r="P64" s="579"/>
      <c r="Q64" s="361"/>
      <c r="R64" s="593" t="s">
        <v>79</v>
      </c>
      <c r="S64" s="591">
        <f>SUM(S61:S63)</f>
        <v>25686</v>
      </c>
      <c r="T64" s="597"/>
      <c r="U64" s="6"/>
      <c r="V64" s="747"/>
      <c r="W64" s="747"/>
      <c r="X64" s="579"/>
      <c r="Y64" s="361"/>
      <c r="Z64" s="595" t="s">
        <v>79</v>
      </c>
      <c r="AA64" s="591">
        <f>SUM(AA61:AA63)</f>
        <v>29690</v>
      </c>
      <c r="AB64" s="747"/>
      <c r="AC64" s="747"/>
      <c r="AD64" s="747"/>
      <c r="AE64" s="747"/>
      <c r="AF64" s="579"/>
    </row>
    <row r="65" spans="1:32" ht="14.25">
      <c r="A65" s="364" t="s">
        <v>132</v>
      </c>
      <c r="B65" s="361" t="s">
        <v>79</v>
      </c>
      <c r="C65" s="591">
        <v>60000</v>
      </c>
      <c r="D65" s="747"/>
      <c r="E65" s="6"/>
      <c r="F65" s="747"/>
      <c r="G65" s="747"/>
      <c r="H65" s="598"/>
      <c r="I65" s="592"/>
      <c r="J65" s="593" t="s">
        <v>79</v>
      </c>
      <c r="K65" s="600" t="s">
        <v>13</v>
      </c>
      <c r="L65" s="594"/>
      <c r="M65" s="6"/>
      <c r="N65" s="6"/>
      <c r="O65" s="747"/>
      <c r="P65" s="579"/>
      <c r="Q65" s="599"/>
      <c r="R65" s="593" t="s">
        <v>79</v>
      </c>
      <c r="S65" s="600" t="s">
        <v>13</v>
      </c>
      <c r="T65" s="594"/>
      <c r="U65" s="6"/>
      <c r="V65" s="6"/>
      <c r="W65" s="747"/>
      <c r="X65" s="579"/>
      <c r="Y65" s="599"/>
      <c r="Z65" s="595" t="s">
        <v>79</v>
      </c>
      <c r="AA65" s="600" t="s">
        <v>13</v>
      </c>
      <c r="AB65" s="747"/>
      <c r="AC65" s="6"/>
      <c r="AD65" s="747"/>
      <c r="AE65" s="747"/>
      <c r="AF65" s="598"/>
    </row>
    <row r="66" spans="1:32">
      <c r="A66" s="364" t="s">
        <v>133</v>
      </c>
      <c r="B66" s="361" t="s">
        <v>134</v>
      </c>
      <c r="C66" s="601">
        <f>C64/C65</f>
        <v>0.86944999999999995</v>
      </c>
      <c r="D66" s="747"/>
      <c r="E66" s="6"/>
      <c r="F66" s="747"/>
      <c r="G66" s="747"/>
      <c r="H66" s="598"/>
      <c r="I66" s="592"/>
      <c r="J66" s="593" t="s">
        <v>134</v>
      </c>
      <c r="K66" s="602">
        <v>0</v>
      </c>
      <c r="L66" s="594"/>
      <c r="M66" s="6"/>
      <c r="N66" s="6"/>
      <c r="O66" s="747"/>
      <c r="P66" s="579"/>
      <c r="Q66" s="599"/>
      <c r="R66" s="593" t="s">
        <v>134</v>
      </c>
      <c r="S66" s="602">
        <v>0</v>
      </c>
      <c r="T66" s="594"/>
      <c r="U66" s="6"/>
      <c r="V66" s="6"/>
      <c r="W66" s="747"/>
      <c r="X66" s="579"/>
      <c r="Y66" s="599"/>
      <c r="Z66" s="595" t="s">
        <v>134</v>
      </c>
      <c r="AA66" s="602">
        <v>0</v>
      </c>
      <c r="AB66" s="747"/>
      <c r="AC66" s="6"/>
      <c r="AD66" s="747"/>
      <c r="AE66" s="747"/>
      <c r="AF66" s="598"/>
    </row>
    <row r="67" spans="1:32" ht="13.5" thickBot="1">
      <c r="A67" s="575" t="s">
        <v>135</v>
      </c>
      <c r="B67" s="576" t="s">
        <v>79</v>
      </c>
      <c r="C67" s="603">
        <f>K67+S67</f>
        <v>3741</v>
      </c>
      <c r="D67" s="581"/>
      <c r="E67" s="604"/>
      <c r="F67" s="581"/>
      <c r="G67" s="581"/>
      <c r="H67" s="605"/>
      <c r="I67" s="606"/>
      <c r="J67" s="607" t="s">
        <v>79</v>
      </c>
      <c r="K67" s="608">
        <v>2284</v>
      </c>
      <c r="L67" s="609"/>
      <c r="M67" s="604"/>
      <c r="N67" s="604"/>
      <c r="O67" s="581"/>
      <c r="P67" s="582"/>
      <c r="Q67" s="610"/>
      <c r="R67" s="607" t="s">
        <v>79</v>
      </c>
      <c r="S67" s="608">
        <v>1457</v>
      </c>
      <c r="T67" s="609"/>
      <c r="U67" s="604"/>
      <c r="V67" s="604"/>
      <c r="W67" s="581"/>
      <c r="X67" s="582"/>
      <c r="Y67" s="610"/>
      <c r="Z67" s="611" t="s">
        <v>79</v>
      </c>
      <c r="AA67" s="608">
        <v>2235</v>
      </c>
      <c r="AB67" s="581"/>
      <c r="AC67" s="604"/>
      <c r="AD67" s="581"/>
      <c r="AE67" s="581"/>
      <c r="AF67" s="605"/>
    </row>
    <row r="69" spans="1:32" ht="14.25">
      <c r="A69" s="773" t="s">
        <v>136</v>
      </c>
      <c r="B69" s="773"/>
      <c r="C69" s="773"/>
      <c r="D69" s="773"/>
      <c r="E69" s="773"/>
      <c r="F69" s="773"/>
      <c r="G69" s="773"/>
      <c r="H69" s="773"/>
      <c r="I69" s="773"/>
      <c r="J69" s="773"/>
      <c r="K69" s="773"/>
      <c r="L69" s="773"/>
      <c r="M69" s="773"/>
      <c r="N69" s="773"/>
      <c r="O69" s="773"/>
      <c r="P69" s="773"/>
      <c r="Q69" s="747"/>
      <c r="R69" s="747"/>
      <c r="S69" s="747"/>
      <c r="T69" s="747"/>
      <c r="U69" s="747"/>
      <c r="V69" s="747"/>
      <c r="W69" s="747"/>
      <c r="X69" s="747"/>
      <c r="Y69" s="747"/>
      <c r="Z69" s="747"/>
      <c r="AA69" s="747"/>
      <c r="AB69" s="747"/>
      <c r="AC69" s="747"/>
      <c r="AD69" s="747"/>
      <c r="AE69" s="747"/>
      <c r="AF69" s="747"/>
    </row>
    <row r="70" spans="1:32" ht="14.25">
      <c r="A70" s="770" t="s">
        <v>137</v>
      </c>
      <c r="B70" s="770"/>
      <c r="C70" s="770"/>
      <c r="D70" s="770"/>
      <c r="E70" s="770"/>
      <c r="F70" s="770"/>
      <c r="G70" s="770"/>
      <c r="H70" s="770"/>
      <c r="I70" s="770"/>
      <c r="J70" s="770"/>
      <c r="K70" s="770"/>
      <c r="L70" s="770"/>
      <c r="M70" s="770"/>
      <c r="N70" s="770"/>
      <c r="O70" s="770"/>
      <c r="P70" s="770"/>
      <c r="Q70" s="747"/>
      <c r="R70" s="747"/>
      <c r="S70" s="747"/>
      <c r="T70" s="747"/>
      <c r="U70" s="747"/>
      <c r="V70" s="747"/>
      <c r="W70" s="747"/>
      <c r="X70" s="747"/>
      <c r="Y70" s="747"/>
      <c r="Z70" s="747"/>
      <c r="AA70" s="747"/>
      <c r="AB70" s="747"/>
      <c r="AC70" s="747"/>
      <c r="AD70" s="747"/>
      <c r="AE70" s="747"/>
      <c r="AF70" s="747"/>
    </row>
    <row r="71" spans="1:32" ht="15">
      <c r="A71" s="774" t="s">
        <v>138</v>
      </c>
      <c r="B71" s="774"/>
      <c r="C71" s="774"/>
      <c r="D71" s="774"/>
      <c r="E71" s="774"/>
      <c r="F71" s="774"/>
      <c r="G71" s="774"/>
      <c r="H71" s="774"/>
      <c r="I71" s="774"/>
      <c r="J71" s="774"/>
      <c r="K71" s="774"/>
      <c r="L71" s="774"/>
      <c r="M71" s="774"/>
      <c r="N71" s="774"/>
      <c r="O71" s="774"/>
      <c r="P71" s="774"/>
      <c r="Q71" s="660"/>
      <c r="R71" s="659"/>
      <c r="S71" s="660"/>
      <c r="T71" s="747"/>
      <c r="U71" s="747"/>
      <c r="V71" s="747"/>
      <c r="W71" s="522"/>
      <c r="X71" s="747"/>
      <c r="Y71" s="747"/>
      <c r="Z71" s="747"/>
      <c r="AA71" s="747"/>
      <c r="AB71" s="747"/>
      <c r="AC71" s="747"/>
      <c r="AD71" s="747"/>
      <c r="AE71" s="747"/>
      <c r="AF71" s="747"/>
    </row>
    <row r="72" spans="1:32" ht="15" customHeight="1">
      <c r="A72" s="771" t="s">
        <v>139</v>
      </c>
      <c r="B72" s="771"/>
      <c r="C72" s="771"/>
      <c r="D72" s="771"/>
      <c r="E72" s="771"/>
      <c r="F72" s="771"/>
      <c r="G72" s="771"/>
      <c r="H72" s="771"/>
      <c r="I72" s="771"/>
      <c r="J72" s="771"/>
      <c r="K72" s="771"/>
      <c r="L72" s="771"/>
      <c r="M72" s="771"/>
      <c r="N72" s="771"/>
      <c r="O72" s="771"/>
      <c r="P72" s="771"/>
      <c r="Q72" s="660"/>
      <c r="R72" s="659"/>
      <c r="S72" s="660"/>
      <c r="T72" s="747"/>
      <c r="U72" s="747"/>
      <c r="V72" s="747"/>
      <c r="W72" s="747"/>
      <c r="X72" s="747"/>
      <c r="Y72" s="747"/>
      <c r="Z72" s="747"/>
      <c r="AA72" s="747"/>
      <c r="AB72" s="747"/>
      <c r="AC72" s="747"/>
      <c r="AD72" s="747"/>
      <c r="AE72" s="747"/>
      <c r="AF72" s="747"/>
    </row>
    <row r="73" spans="1:32" ht="12.75" customHeight="1">
      <c r="A73" s="771" t="s">
        <v>140</v>
      </c>
      <c r="B73" s="771"/>
      <c r="C73" s="771"/>
      <c r="D73" s="771"/>
      <c r="E73" s="771"/>
      <c r="F73" s="771"/>
      <c r="G73" s="771"/>
      <c r="H73" s="771"/>
      <c r="I73" s="771"/>
      <c r="J73" s="771"/>
      <c r="K73" s="771"/>
      <c r="L73" s="771"/>
      <c r="M73" s="771"/>
      <c r="N73" s="771"/>
      <c r="O73" s="771"/>
      <c r="P73" s="771"/>
      <c r="Q73" s="747"/>
      <c r="R73" s="747"/>
      <c r="S73" s="747"/>
      <c r="T73" s="747"/>
      <c r="U73" s="747"/>
      <c r="V73" s="747"/>
      <c r="W73" s="747"/>
      <c r="X73" s="747"/>
      <c r="Y73" s="747"/>
      <c r="Z73" s="747"/>
      <c r="AA73" s="747"/>
      <c r="AB73" s="747"/>
      <c r="AC73" s="747"/>
      <c r="AD73" s="747"/>
      <c r="AE73" s="747"/>
      <c r="AF73" s="747"/>
    </row>
    <row r="74" spans="1:32" ht="12.75" customHeight="1">
      <c r="A74" s="771" t="s">
        <v>141</v>
      </c>
      <c r="B74" s="771"/>
      <c r="C74" s="771"/>
      <c r="D74" s="771"/>
      <c r="E74" s="771"/>
      <c r="F74" s="771"/>
      <c r="G74" s="771"/>
      <c r="H74" s="771"/>
      <c r="I74" s="771"/>
      <c r="J74" s="771"/>
      <c r="K74" s="771"/>
      <c r="L74" s="771"/>
      <c r="M74" s="771"/>
      <c r="N74" s="771"/>
      <c r="O74" s="771"/>
      <c r="P74" s="771"/>
      <c r="Q74" s="747"/>
      <c r="R74" s="747"/>
      <c r="S74" s="747"/>
      <c r="T74" s="747"/>
      <c r="U74" s="747"/>
      <c r="V74" s="747"/>
      <c r="W74" s="747"/>
      <c r="X74" s="747"/>
      <c r="Y74" s="747"/>
      <c r="Z74" s="747"/>
      <c r="AA74" s="747"/>
      <c r="AB74" s="747"/>
      <c r="AC74" s="747"/>
      <c r="AD74" s="747"/>
      <c r="AE74" s="747"/>
      <c r="AF74" s="747"/>
    </row>
    <row r="75" spans="1:32" ht="27" customHeight="1">
      <c r="A75" s="771" t="s">
        <v>142</v>
      </c>
      <c r="B75" s="771"/>
      <c r="C75" s="771"/>
      <c r="D75" s="771"/>
      <c r="E75" s="771"/>
      <c r="F75" s="771"/>
      <c r="G75" s="771"/>
      <c r="H75" s="771"/>
      <c r="I75" s="771"/>
      <c r="J75" s="771"/>
      <c r="K75" s="771"/>
      <c r="L75" s="771"/>
      <c r="M75" s="771"/>
      <c r="N75" s="771"/>
      <c r="O75" s="771"/>
      <c r="P75" s="771"/>
      <c r="Q75" s="747"/>
      <c r="R75" s="747"/>
      <c r="S75" s="747"/>
      <c r="T75" s="747"/>
      <c r="U75" s="747"/>
      <c r="V75" s="747"/>
      <c r="W75" s="747"/>
      <c r="X75" s="747"/>
      <c r="Y75" s="747"/>
      <c r="Z75" s="747"/>
      <c r="AA75" s="747"/>
      <c r="AB75" s="747"/>
      <c r="AC75" s="747"/>
      <c r="AD75" s="747"/>
      <c r="AE75" s="747"/>
      <c r="AF75" s="747"/>
    </row>
    <row r="76" spans="1:32" ht="14.25">
      <c r="A76" s="770" t="s">
        <v>143</v>
      </c>
      <c r="B76" s="770"/>
      <c r="C76" s="770"/>
      <c r="D76" s="770"/>
      <c r="E76" s="770"/>
      <c r="F76" s="770"/>
      <c r="G76" s="770"/>
      <c r="H76" s="770"/>
      <c r="I76" s="770"/>
      <c r="J76" s="770"/>
      <c r="K76" s="770"/>
      <c r="L76" s="770"/>
      <c r="M76" s="770"/>
      <c r="N76" s="770"/>
      <c r="O76" s="770"/>
      <c r="P76" s="770"/>
      <c r="Q76" s="747"/>
      <c r="R76" s="747"/>
      <c r="S76" s="747"/>
      <c r="T76" s="747"/>
      <c r="U76" s="747"/>
      <c r="V76" s="747"/>
      <c r="W76" s="747"/>
      <c r="X76" s="747"/>
      <c r="Y76" s="747"/>
      <c r="Z76" s="747"/>
      <c r="AA76" s="747"/>
      <c r="AB76" s="747"/>
      <c r="AC76" s="747"/>
      <c r="AD76" s="747"/>
      <c r="AE76" s="747"/>
      <c r="AF76" s="747"/>
    </row>
    <row r="77" spans="1:32" ht="14.25">
      <c r="A77" s="770" t="s">
        <v>144</v>
      </c>
      <c r="B77" s="770"/>
      <c r="C77" s="770"/>
      <c r="D77" s="770"/>
      <c r="E77" s="770"/>
      <c r="F77" s="770"/>
      <c r="G77" s="770"/>
      <c r="H77" s="770"/>
      <c r="I77" s="770"/>
      <c r="J77" s="770"/>
      <c r="K77" s="770"/>
      <c r="L77" s="770"/>
      <c r="M77" s="770"/>
      <c r="N77" s="770"/>
      <c r="O77" s="770"/>
      <c r="P77" s="770"/>
      <c r="Q77" s="747"/>
      <c r="R77" s="747"/>
      <c r="S77" s="747"/>
      <c r="T77" s="747"/>
      <c r="U77" s="747"/>
      <c r="V77" s="747"/>
      <c r="W77" s="747"/>
      <c r="X77" s="747"/>
      <c r="Y77" s="747"/>
      <c r="Z77" s="747"/>
      <c r="AA77" s="747"/>
      <c r="AB77" s="747"/>
      <c r="AC77" s="747"/>
      <c r="AD77" s="747"/>
      <c r="AE77" s="747"/>
      <c r="AF77" s="747"/>
    </row>
    <row r="78" spans="1:32" ht="15.75" customHeight="1">
      <c r="A78" s="771" t="s">
        <v>145</v>
      </c>
      <c r="B78" s="771"/>
      <c r="C78" s="771"/>
      <c r="D78" s="771"/>
      <c r="E78" s="771"/>
      <c r="F78" s="771"/>
      <c r="G78" s="771"/>
      <c r="H78" s="771"/>
      <c r="I78" s="771"/>
      <c r="J78" s="771"/>
      <c r="K78" s="771"/>
      <c r="L78" s="771"/>
      <c r="M78" s="771"/>
      <c r="N78" s="771"/>
      <c r="O78" s="771"/>
      <c r="P78" s="771"/>
      <c r="Q78" s="747"/>
      <c r="R78" s="747"/>
      <c r="S78" s="747"/>
      <c r="T78" s="747"/>
      <c r="U78" s="747"/>
      <c r="V78" s="747"/>
      <c r="W78" s="747"/>
      <c r="X78" s="747"/>
      <c r="Y78" s="747"/>
      <c r="Z78" s="747"/>
      <c r="AA78" s="747"/>
      <c r="AB78" s="747"/>
      <c r="AC78" s="747"/>
      <c r="AD78" s="747"/>
      <c r="AE78" s="747"/>
      <c r="AF78" s="747"/>
    </row>
    <row r="79" spans="1:32" ht="12.75" customHeight="1">
      <c r="A79" s="771" t="s">
        <v>146</v>
      </c>
      <c r="B79" s="771"/>
      <c r="C79" s="771"/>
      <c r="D79" s="771"/>
      <c r="E79" s="771"/>
      <c r="F79" s="771"/>
      <c r="G79" s="771"/>
      <c r="H79" s="771"/>
      <c r="I79" s="771"/>
      <c r="J79" s="771"/>
      <c r="K79" s="771"/>
      <c r="L79" s="771"/>
      <c r="M79" s="771"/>
      <c r="N79" s="771"/>
      <c r="O79" s="771"/>
      <c r="P79" s="771"/>
      <c r="Q79" s="747"/>
      <c r="R79" s="747"/>
      <c r="S79" s="747"/>
      <c r="T79" s="747"/>
      <c r="U79" s="747"/>
      <c r="V79" s="747"/>
      <c r="W79" s="747"/>
      <c r="X79" s="747"/>
      <c r="Y79" s="747"/>
      <c r="Z79" s="747"/>
      <c r="AA79" s="747"/>
      <c r="AB79" s="747"/>
      <c r="AC79" s="747"/>
      <c r="AD79" s="747"/>
      <c r="AE79" s="747"/>
      <c r="AF79" s="747"/>
    </row>
    <row r="80" spans="1:32" ht="12.75" customHeight="1">
      <c r="A80" s="771" t="s">
        <v>147</v>
      </c>
      <c r="B80" s="771"/>
      <c r="C80" s="771"/>
      <c r="D80" s="771"/>
      <c r="E80" s="771"/>
      <c r="F80" s="771"/>
      <c r="G80" s="771"/>
      <c r="H80" s="771"/>
      <c r="I80" s="771"/>
      <c r="J80" s="771"/>
      <c r="K80" s="771"/>
      <c r="L80" s="771"/>
      <c r="M80" s="771"/>
      <c r="N80" s="771"/>
      <c r="O80" s="771"/>
      <c r="P80" s="771"/>
      <c r="Q80" s="747"/>
      <c r="R80" s="747"/>
      <c r="S80" s="747"/>
      <c r="T80" s="747"/>
      <c r="U80" s="747"/>
      <c r="V80" s="747"/>
      <c r="W80" s="747"/>
      <c r="X80" s="747"/>
      <c r="Y80" s="747"/>
      <c r="Z80" s="747"/>
      <c r="AA80" s="747"/>
      <c r="AB80" s="747"/>
      <c r="AC80" s="747"/>
      <c r="AD80" s="747"/>
      <c r="AE80" s="747"/>
      <c r="AF80" s="747"/>
    </row>
    <row r="81" spans="1:16" ht="12.75" customHeight="1">
      <c r="A81" s="772" t="s">
        <v>148</v>
      </c>
      <c r="B81" s="772"/>
      <c r="C81" s="772"/>
      <c r="D81" s="772"/>
      <c r="E81" s="772"/>
      <c r="F81" s="772"/>
      <c r="G81" s="772"/>
      <c r="H81" s="772"/>
      <c r="I81" s="772"/>
      <c r="J81" s="772"/>
      <c r="K81" s="772"/>
      <c r="L81" s="772"/>
      <c r="M81" s="772"/>
      <c r="N81" s="772"/>
      <c r="O81" s="772"/>
      <c r="P81" s="772"/>
    </row>
    <row r="83" spans="1:16" ht="32.25" customHeight="1">
      <c r="A83" s="788"/>
      <c r="B83" s="788"/>
      <c r="C83" s="788"/>
      <c r="D83" s="788"/>
      <c r="E83" s="747"/>
      <c r="F83" s="747"/>
      <c r="G83" s="747"/>
      <c r="H83" s="747"/>
      <c r="I83" s="747"/>
      <c r="J83" s="747"/>
      <c r="K83" s="747"/>
      <c r="L83" s="747"/>
      <c r="M83" s="747"/>
      <c r="N83" s="747"/>
      <c r="O83" s="747"/>
      <c r="P83" s="747"/>
    </row>
  </sheetData>
  <mergeCells count="29">
    <mergeCell ref="A1:AF1"/>
    <mergeCell ref="A2:AF2"/>
    <mergeCell ref="A83:D83"/>
    <mergeCell ref="R60:S60"/>
    <mergeCell ref="A73:P73"/>
    <mergeCell ref="A74:P74"/>
    <mergeCell ref="A75:P75"/>
    <mergeCell ref="A76:P76"/>
    <mergeCell ref="A3:AF3"/>
    <mergeCell ref="A69:P69"/>
    <mergeCell ref="A70:P70"/>
    <mergeCell ref="A71:P71"/>
    <mergeCell ref="A72:P72"/>
    <mergeCell ref="D59:F59"/>
    <mergeCell ref="T59:V59"/>
    <mergeCell ref="AB59:AD59"/>
    <mergeCell ref="B5:H5"/>
    <mergeCell ref="J5:P5"/>
    <mergeCell ref="R5:X5"/>
    <mergeCell ref="Z5:AF5"/>
    <mergeCell ref="C6:H6"/>
    <mergeCell ref="K6:P6"/>
    <mergeCell ref="S6:X6"/>
    <mergeCell ref="AA6:AF6"/>
    <mergeCell ref="A77:P77"/>
    <mergeCell ref="A78:P78"/>
    <mergeCell ref="A79:P79"/>
    <mergeCell ref="A80:P80"/>
    <mergeCell ref="A81:P81"/>
  </mergeCells>
  <printOptions headings="1"/>
  <pageMargins left="0.25" right="0.25" top="0.5" bottom="0.5" header="0.5" footer="0.5"/>
  <pageSetup paperSize="17" scale="62"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0"/>
  <sheetViews>
    <sheetView topLeftCell="A52" zoomScale="90" zoomScaleNormal="90" zoomScaleSheetLayoutView="80" workbookViewId="0">
      <selection activeCell="A80" sqref="A80:H80"/>
    </sheetView>
  </sheetViews>
  <sheetFormatPr defaultColWidth="8.5703125" defaultRowHeight="12.75"/>
  <cols>
    <col min="1" max="1" width="41.5703125" customWidth="1"/>
    <col min="2" max="2" width="7.5703125" customWidth="1"/>
    <col min="3" max="3" width="10.140625" customWidth="1"/>
    <col min="4" max="4" width="12.42578125" customWidth="1"/>
    <col min="5" max="5" width="9.5703125" customWidth="1"/>
    <col min="6" max="6" width="10.5703125" customWidth="1"/>
    <col min="7" max="7" width="11.42578125" customWidth="1"/>
    <col min="8" max="8" width="13.5703125" customWidth="1"/>
  </cols>
  <sheetData>
    <row r="1" spans="1:8" ht="15.75">
      <c r="A1" s="792" t="s">
        <v>149</v>
      </c>
      <c r="B1" s="792"/>
      <c r="C1" s="792"/>
      <c r="D1" s="792"/>
      <c r="E1" s="792"/>
      <c r="F1" s="792"/>
      <c r="G1" s="792"/>
      <c r="H1" s="792"/>
    </row>
    <row r="2" spans="1:8" ht="15.75" customHeight="1">
      <c r="A2" s="762" t="s">
        <v>1</v>
      </c>
      <c r="B2" s="762"/>
      <c r="C2" s="762"/>
      <c r="D2" s="762"/>
      <c r="E2" s="762"/>
      <c r="F2" s="762"/>
      <c r="G2" s="762"/>
      <c r="H2" s="762"/>
    </row>
    <row r="3" spans="1:8" ht="15.75" customHeight="1">
      <c r="A3" s="767" t="s">
        <v>2</v>
      </c>
      <c r="B3" s="767"/>
      <c r="C3" s="767"/>
      <c r="D3" s="767"/>
      <c r="E3" s="767"/>
      <c r="F3" s="767"/>
      <c r="G3" s="767"/>
      <c r="H3" s="767"/>
    </row>
    <row r="4" spans="1:8" ht="16.5" thickBot="1">
      <c r="A4" s="733"/>
      <c r="B4" s="735"/>
      <c r="C4" s="734"/>
      <c r="D4" s="734"/>
      <c r="E4" s="734"/>
      <c r="F4" s="734"/>
      <c r="G4" s="746" t="s">
        <v>150</v>
      </c>
      <c r="H4" s="745"/>
    </row>
    <row r="5" spans="1:8" ht="16.5" thickBot="1">
      <c r="A5" s="733"/>
      <c r="B5" s="264"/>
      <c r="C5" s="793" t="s">
        <v>151</v>
      </c>
      <c r="D5" s="793"/>
      <c r="E5" s="793"/>
      <c r="F5" s="793"/>
      <c r="G5" s="793"/>
      <c r="H5" s="794"/>
    </row>
    <row r="6" spans="1:8">
      <c r="A6" s="113"/>
      <c r="B6" s="113"/>
      <c r="C6" s="795" t="s">
        <v>62</v>
      </c>
      <c r="D6" s="796"/>
      <c r="E6" s="796"/>
      <c r="F6" s="796"/>
      <c r="G6" s="796"/>
      <c r="H6" s="797"/>
    </row>
    <row r="7" spans="1:8" ht="27">
      <c r="A7" s="108" t="s">
        <v>64</v>
      </c>
      <c r="B7" s="112" t="s">
        <v>65</v>
      </c>
      <c r="C7" s="117" t="s">
        <v>66</v>
      </c>
      <c r="D7" s="688" t="s">
        <v>152</v>
      </c>
      <c r="E7" s="688" t="s">
        <v>153</v>
      </c>
      <c r="F7" s="688" t="s">
        <v>154</v>
      </c>
      <c r="G7" s="688" t="s">
        <v>155</v>
      </c>
      <c r="H7" s="116" t="s">
        <v>71</v>
      </c>
    </row>
    <row r="8" spans="1:8">
      <c r="A8" s="107" t="s">
        <v>12</v>
      </c>
      <c r="B8" s="222"/>
      <c r="C8" s="184"/>
      <c r="D8" s="219"/>
      <c r="E8" s="219"/>
      <c r="F8" s="219"/>
      <c r="G8" s="219"/>
      <c r="H8" s="196"/>
    </row>
    <row r="9" spans="1:8">
      <c r="A9" s="110" t="s">
        <v>78</v>
      </c>
      <c r="B9" s="361" t="s">
        <v>79</v>
      </c>
      <c r="C9" s="191"/>
      <c r="D9" s="192"/>
      <c r="E9" s="192"/>
      <c r="F9" s="192"/>
      <c r="G9" s="102"/>
      <c r="H9" s="193">
        <v>0</v>
      </c>
    </row>
    <row r="10" spans="1:8" ht="14.25">
      <c r="A10" s="110" t="s">
        <v>156</v>
      </c>
      <c r="B10" s="361" t="s">
        <v>79</v>
      </c>
      <c r="C10" s="191"/>
      <c r="D10" s="192"/>
      <c r="E10" s="192"/>
      <c r="F10" s="192"/>
      <c r="G10" s="102"/>
      <c r="H10" s="193">
        <v>0</v>
      </c>
    </row>
    <row r="11" spans="1:8">
      <c r="A11" s="110" t="s">
        <v>81</v>
      </c>
      <c r="B11" s="361" t="s">
        <v>82</v>
      </c>
      <c r="C11" s="191"/>
      <c r="D11" s="192"/>
      <c r="E11" s="192"/>
      <c r="F11" s="192"/>
      <c r="G11" s="102"/>
      <c r="H11" s="193">
        <v>0</v>
      </c>
    </row>
    <row r="12" spans="1:8">
      <c r="A12" s="483" t="s">
        <v>83</v>
      </c>
      <c r="B12" s="361" t="s">
        <v>82</v>
      </c>
      <c r="C12" s="191"/>
      <c r="D12" s="192"/>
      <c r="E12" s="192"/>
      <c r="F12" s="192"/>
      <c r="G12" s="102"/>
      <c r="H12" s="193">
        <v>0</v>
      </c>
    </row>
    <row r="13" spans="1:8">
      <c r="A13" s="110"/>
      <c r="B13" s="110"/>
      <c r="C13" s="191"/>
      <c r="D13" s="192"/>
      <c r="E13" s="192"/>
      <c r="F13" s="192"/>
      <c r="G13" s="102"/>
      <c r="H13" s="193"/>
    </row>
    <row r="14" spans="1:8">
      <c r="A14" s="106" t="s">
        <v>14</v>
      </c>
      <c r="B14" s="142"/>
      <c r="C14" s="194"/>
      <c r="D14" s="195"/>
      <c r="E14" s="195"/>
      <c r="F14" s="195"/>
      <c r="G14" s="195"/>
      <c r="H14" s="196"/>
    </row>
    <row r="15" spans="1:8" ht="14.25">
      <c r="A15" s="186" t="s">
        <v>157</v>
      </c>
      <c r="B15" s="361" t="s">
        <v>79</v>
      </c>
      <c r="C15" s="197"/>
      <c r="D15" s="198"/>
      <c r="E15" s="198"/>
      <c r="F15" s="198"/>
      <c r="G15" s="102"/>
      <c r="H15" s="193">
        <v>0</v>
      </c>
    </row>
    <row r="16" spans="1:8" ht="14.25">
      <c r="A16" s="186" t="s">
        <v>158</v>
      </c>
      <c r="B16" s="361" t="s">
        <v>79</v>
      </c>
      <c r="C16" s="197"/>
      <c r="D16" s="198"/>
      <c r="E16" s="198"/>
      <c r="F16" s="198"/>
      <c r="G16" s="102"/>
      <c r="H16" s="193">
        <v>0</v>
      </c>
    </row>
    <row r="17" spans="1:8">
      <c r="A17" s="186" t="s">
        <v>86</v>
      </c>
      <c r="B17" s="361" t="s">
        <v>79</v>
      </c>
      <c r="C17" s="197"/>
      <c r="D17" s="198"/>
      <c r="E17" s="198"/>
      <c r="F17" s="198"/>
      <c r="G17" s="102"/>
      <c r="H17" s="193">
        <v>0</v>
      </c>
    </row>
    <row r="18" spans="1:8">
      <c r="A18" s="186"/>
      <c r="B18" s="361"/>
      <c r="C18" s="197"/>
      <c r="D18" s="198"/>
      <c r="E18" s="198"/>
      <c r="F18" s="198"/>
      <c r="G18" s="102"/>
      <c r="H18" s="193"/>
    </row>
    <row r="19" spans="1:8">
      <c r="A19" s="186" t="s">
        <v>87</v>
      </c>
      <c r="B19" s="361" t="s">
        <v>82</v>
      </c>
      <c r="C19" s="197"/>
      <c r="D19" s="198"/>
      <c r="E19" s="198"/>
      <c r="F19" s="198"/>
      <c r="G19" s="102"/>
      <c r="H19" s="193">
        <v>0</v>
      </c>
    </row>
    <row r="20" spans="1:8">
      <c r="A20" s="186" t="s">
        <v>88</v>
      </c>
      <c r="B20" s="361" t="s">
        <v>82</v>
      </c>
      <c r="C20" s="197"/>
      <c r="D20" s="198"/>
      <c r="E20" s="198"/>
      <c r="F20" s="198"/>
      <c r="G20" s="102"/>
      <c r="H20" s="193">
        <v>0</v>
      </c>
    </row>
    <row r="21" spans="1:8">
      <c r="A21" s="186" t="s">
        <v>89</v>
      </c>
      <c r="B21" s="361" t="s">
        <v>82</v>
      </c>
      <c r="C21" s="197"/>
      <c r="D21" s="198"/>
      <c r="E21" s="198"/>
      <c r="F21" s="198"/>
      <c r="G21" s="102"/>
      <c r="H21" s="193">
        <v>0</v>
      </c>
    </row>
    <row r="22" spans="1:8">
      <c r="A22" s="186" t="s">
        <v>90</v>
      </c>
      <c r="B22" s="361" t="s">
        <v>82</v>
      </c>
      <c r="C22" s="197"/>
      <c r="D22" s="198"/>
      <c r="E22" s="198"/>
      <c r="F22" s="198"/>
      <c r="G22" s="102"/>
      <c r="H22" s="193">
        <v>0</v>
      </c>
    </row>
    <row r="23" spans="1:8">
      <c r="A23" s="110"/>
      <c r="B23" s="110"/>
      <c r="C23" s="197"/>
      <c r="D23" s="198"/>
      <c r="E23" s="198"/>
      <c r="F23" s="198"/>
      <c r="G23" s="102"/>
      <c r="H23" s="193"/>
    </row>
    <row r="24" spans="1:8">
      <c r="A24" s="106" t="s">
        <v>15</v>
      </c>
      <c r="B24" s="142"/>
      <c r="C24" s="194"/>
      <c r="D24" s="195"/>
      <c r="E24" s="195"/>
      <c r="F24" s="195"/>
      <c r="G24" s="195"/>
      <c r="H24" s="196"/>
    </row>
    <row r="25" spans="1:8" s="9" customFormat="1" ht="14.25">
      <c r="A25" s="110" t="s">
        <v>159</v>
      </c>
      <c r="B25" s="110" t="s">
        <v>79</v>
      </c>
      <c r="C25" s="199"/>
      <c r="D25" s="200"/>
      <c r="E25" s="200"/>
      <c r="F25" s="200"/>
      <c r="G25" s="102"/>
      <c r="H25" s="193">
        <v>0</v>
      </c>
    </row>
    <row r="26" spans="1:8">
      <c r="A26" s="109" t="s">
        <v>92</v>
      </c>
      <c r="B26" s="109" t="s">
        <v>79</v>
      </c>
      <c r="C26" s="202"/>
      <c r="D26" s="203"/>
      <c r="E26" s="203"/>
      <c r="F26" s="203"/>
      <c r="G26" s="203"/>
      <c r="H26" s="201">
        <v>0</v>
      </c>
    </row>
    <row r="27" spans="1:8">
      <c r="A27" s="746"/>
      <c r="B27" s="746"/>
      <c r="C27" s="204"/>
      <c r="D27" s="205"/>
      <c r="E27" s="205"/>
      <c r="F27" s="205"/>
      <c r="G27" s="102"/>
      <c r="H27" s="193"/>
    </row>
    <row r="28" spans="1:8">
      <c r="A28" s="106" t="s">
        <v>93</v>
      </c>
      <c r="B28" s="142"/>
      <c r="C28" s="194"/>
      <c r="D28" s="195"/>
      <c r="E28" s="195"/>
      <c r="F28" s="195"/>
      <c r="G28" s="195"/>
      <c r="H28" s="196"/>
    </row>
    <row r="29" spans="1:8">
      <c r="A29" s="186" t="s">
        <v>94</v>
      </c>
      <c r="B29" s="361" t="s">
        <v>79</v>
      </c>
      <c r="C29" s="206"/>
      <c r="D29" s="207"/>
      <c r="E29" s="207"/>
      <c r="F29" s="207"/>
      <c r="G29" s="102"/>
      <c r="H29" s="193">
        <v>0</v>
      </c>
    </row>
    <row r="30" spans="1:8">
      <c r="A30" s="186" t="s">
        <v>95</v>
      </c>
      <c r="B30" s="361" t="s">
        <v>79</v>
      </c>
      <c r="C30" s="206"/>
      <c r="D30" s="207"/>
      <c r="E30" s="207"/>
      <c r="F30" s="207"/>
      <c r="G30" s="102"/>
      <c r="H30" s="193">
        <v>0</v>
      </c>
    </row>
    <row r="31" spans="1:8">
      <c r="A31" s="186" t="s">
        <v>96</v>
      </c>
      <c r="B31" s="361" t="s">
        <v>79</v>
      </c>
      <c r="C31" s="206"/>
      <c r="D31" s="207"/>
      <c r="E31" s="207"/>
      <c r="F31" s="207"/>
      <c r="G31" s="102"/>
      <c r="H31" s="193">
        <v>0</v>
      </c>
    </row>
    <row r="32" spans="1:8">
      <c r="A32" s="186" t="s">
        <v>97</v>
      </c>
      <c r="B32" s="361" t="s">
        <v>79</v>
      </c>
      <c r="C32" s="206"/>
      <c r="D32" s="207"/>
      <c r="E32" s="207"/>
      <c r="F32" s="207"/>
      <c r="G32" s="102"/>
      <c r="H32" s="193">
        <v>0</v>
      </c>
    </row>
    <row r="33" spans="1:8">
      <c r="A33" s="186" t="s">
        <v>98</v>
      </c>
      <c r="B33" s="361" t="s">
        <v>79</v>
      </c>
      <c r="C33" s="206"/>
      <c r="D33" s="207"/>
      <c r="E33" s="207"/>
      <c r="F33" s="207"/>
      <c r="G33" s="102"/>
      <c r="H33" s="193">
        <v>0</v>
      </c>
    </row>
    <row r="34" spans="1:8">
      <c r="A34" s="186" t="s">
        <v>99</v>
      </c>
      <c r="B34" s="361" t="s">
        <v>79</v>
      </c>
      <c r="C34" s="206"/>
      <c r="D34" s="207"/>
      <c r="E34" s="207"/>
      <c r="F34" s="207"/>
      <c r="G34" s="102"/>
      <c r="H34" s="193">
        <v>0</v>
      </c>
    </row>
    <row r="35" spans="1:8">
      <c r="A35" s="186" t="s">
        <v>100</v>
      </c>
      <c r="B35" s="361" t="s">
        <v>79</v>
      </c>
      <c r="C35" s="206"/>
      <c r="D35" s="207"/>
      <c r="E35" s="207"/>
      <c r="F35" s="207"/>
      <c r="G35" s="102"/>
      <c r="H35" s="193">
        <v>0</v>
      </c>
    </row>
    <row r="36" spans="1:8">
      <c r="A36" s="186" t="s">
        <v>101</v>
      </c>
      <c r="B36" s="361" t="s">
        <v>79</v>
      </c>
      <c r="C36" s="206"/>
      <c r="D36" s="207"/>
      <c r="E36" s="207"/>
      <c r="F36" s="207"/>
      <c r="G36" s="102"/>
      <c r="H36" s="193">
        <v>0</v>
      </c>
    </row>
    <row r="37" spans="1:8">
      <c r="A37" s="186" t="s">
        <v>102</v>
      </c>
      <c r="B37" s="361" t="s">
        <v>79</v>
      </c>
      <c r="C37" s="206"/>
      <c r="D37" s="207"/>
      <c r="E37" s="207"/>
      <c r="F37" s="207"/>
      <c r="G37" s="102"/>
      <c r="H37" s="193">
        <v>0</v>
      </c>
    </row>
    <row r="38" spans="1:8">
      <c r="A38" s="186" t="s">
        <v>103</v>
      </c>
      <c r="B38" s="361" t="s">
        <v>79</v>
      </c>
      <c r="C38" s="206"/>
      <c r="D38" s="207"/>
      <c r="E38" s="207"/>
      <c r="F38" s="207"/>
      <c r="G38" s="102"/>
      <c r="H38" s="193">
        <v>0</v>
      </c>
    </row>
    <row r="39" spans="1:8">
      <c r="A39" s="110"/>
      <c r="B39" s="110"/>
      <c r="C39" s="206"/>
      <c r="D39" s="207"/>
      <c r="E39" s="207"/>
      <c r="F39" s="207"/>
      <c r="G39" s="102"/>
      <c r="H39" s="193"/>
    </row>
    <row r="40" spans="1:8">
      <c r="A40" s="106" t="s">
        <v>104</v>
      </c>
      <c r="B40" s="142"/>
      <c r="C40" s="194"/>
      <c r="D40" s="195"/>
      <c r="E40" s="195"/>
      <c r="F40" s="195"/>
      <c r="G40" s="208"/>
      <c r="H40" s="196"/>
    </row>
    <row r="41" spans="1:8">
      <c r="A41" s="110" t="s">
        <v>105</v>
      </c>
      <c r="B41" s="110" t="s">
        <v>79</v>
      </c>
      <c r="C41" s="209"/>
      <c r="D41" s="210"/>
      <c r="E41" s="210"/>
      <c r="F41" s="210"/>
      <c r="G41" s="102"/>
      <c r="H41" s="193">
        <v>0</v>
      </c>
    </row>
    <row r="42" spans="1:8">
      <c r="A42" s="110" t="s">
        <v>106</v>
      </c>
      <c r="B42" s="110" t="s">
        <v>79</v>
      </c>
      <c r="C42" s="209"/>
      <c r="D42" s="210"/>
      <c r="E42" s="210"/>
      <c r="F42" s="210"/>
      <c r="G42" s="102"/>
      <c r="H42" s="193">
        <v>0</v>
      </c>
    </row>
    <row r="43" spans="1:8">
      <c r="A43" s="110"/>
      <c r="B43" s="110"/>
      <c r="C43" s="209"/>
      <c r="D43" s="210"/>
      <c r="E43" s="210"/>
      <c r="F43" s="210"/>
      <c r="G43" s="102"/>
      <c r="H43" s="193"/>
    </row>
    <row r="44" spans="1:8">
      <c r="A44" s="106" t="s">
        <v>160</v>
      </c>
      <c r="B44" s="142"/>
      <c r="C44" s="194"/>
      <c r="D44" s="195"/>
      <c r="E44" s="195"/>
      <c r="F44" s="195"/>
      <c r="G44" s="195"/>
      <c r="H44" s="196"/>
    </row>
    <row r="45" spans="1:8">
      <c r="A45" s="186" t="s">
        <v>18</v>
      </c>
      <c r="B45" s="361" t="s">
        <v>79</v>
      </c>
      <c r="C45" s="211"/>
      <c r="D45" s="212"/>
      <c r="E45" s="212"/>
      <c r="F45" s="212"/>
      <c r="G45" s="102"/>
      <c r="H45" s="193">
        <v>0</v>
      </c>
    </row>
    <row r="46" spans="1:8">
      <c r="A46" s="186"/>
      <c r="B46" s="361"/>
      <c r="C46" s="211"/>
      <c r="D46" s="212"/>
      <c r="E46" s="212"/>
      <c r="F46" s="212"/>
      <c r="G46" s="102"/>
      <c r="H46" s="193">
        <v>0</v>
      </c>
    </row>
    <row r="47" spans="1:8">
      <c r="A47" s="186" t="s">
        <v>107</v>
      </c>
      <c r="B47" s="361" t="s">
        <v>82</v>
      </c>
      <c r="C47" s="211"/>
      <c r="D47" s="212"/>
      <c r="E47" s="212"/>
      <c r="F47" s="212"/>
      <c r="G47" s="102"/>
      <c r="H47" s="193">
        <v>0</v>
      </c>
    </row>
    <row r="48" spans="1:8">
      <c r="A48" s="186" t="s">
        <v>108</v>
      </c>
      <c r="B48" s="361" t="s">
        <v>82</v>
      </c>
      <c r="C48" s="211"/>
      <c r="D48" s="212"/>
      <c r="E48" s="212"/>
      <c r="F48" s="212"/>
      <c r="G48" s="102"/>
      <c r="H48" s="193">
        <v>0</v>
      </c>
    </row>
    <row r="49" spans="1:9">
      <c r="A49" s="186" t="s">
        <v>109</v>
      </c>
      <c r="B49" s="361" t="s">
        <v>82</v>
      </c>
      <c r="C49" s="211"/>
      <c r="D49" s="212"/>
      <c r="E49" s="212"/>
      <c r="F49" s="212"/>
      <c r="G49" s="102"/>
      <c r="H49" s="193">
        <v>0</v>
      </c>
      <c r="I49" s="745"/>
    </row>
    <row r="50" spans="1:9">
      <c r="A50" s="186" t="s">
        <v>110</v>
      </c>
      <c r="B50" s="361" t="s">
        <v>82</v>
      </c>
      <c r="C50" s="211"/>
      <c r="D50" s="212"/>
      <c r="E50" s="212"/>
      <c r="F50" s="212"/>
      <c r="G50" s="102"/>
      <c r="H50" s="193">
        <v>0</v>
      </c>
      <c r="I50" s="745"/>
    </row>
    <row r="51" spans="1:9">
      <c r="A51" s="186" t="s">
        <v>111</v>
      </c>
      <c r="B51" s="361" t="s">
        <v>82</v>
      </c>
      <c r="C51" s="211"/>
      <c r="D51" s="212"/>
      <c r="E51" s="212"/>
      <c r="F51" s="212"/>
      <c r="G51" s="102"/>
      <c r="H51" s="193">
        <v>0</v>
      </c>
      <c r="I51" s="745"/>
    </row>
    <row r="52" spans="1:9">
      <c r="A52" s="110"/>
      <c r="B52" s="110"/>
      <c r="C52" s="211"/>
      <c r="D52" s="212"/>
      <c r="E52" s="212"/>
      <c r="F52" s="212"/>
      <c r="G52" s="102"/>
      <c r="H52" s="193"/>
      <c r="I52" s="745"/>
    </row>
    <row r="53" spans="1:9">
      <c r="A53" s="106" t="s">
        <v>112</v>
      </c>
      <c r="B53" s="142"/>
      <c r="C53" s="194"/>
      <c r="D53" s="195"/>
      <c r="E53" s="195"/>
      <c r="F53" s="195"/>
      <c r="G53" s="195"/>
      <c r="H53" s="196"/>
      <c r="I53" s="745"/>
    </row>
    <row r="54" spans="1:9">
      <c r="A54" s="186" t="s">
        <v>113</v>
      </c>
      <c r="B54" s="361" t="s">
        <v>79</v>
      </c>
      <c r="C54" s="213"/>
      <c r="D54" s="214"/>
      <c r="E54" s="214"/>
      <c r="F54" s="214"/>
      <c r="G54" s="102"/>
      <c r="H54" s="193">
        <v>0</v>
      </c>
      <c r="I54" s="745"/>
    </row>
    <row r="55" spans="1:9">
      <c r="A55" s="186" t="s">
        <v>114</v>
      </c>
      <c r="B55" s="361" t="s">
        <v>79</v>
      </c>
      <c r="C55" s="213"/>
      <c r="D55" s="214"/>
      <c r="E55" s="214"/>
      <c r="F55" s="214"/>
      <c r="G55" s="102"/>
      <c r="H55" s="193">
        <v>0</v>
      </c>
      <c r="I55" s="745"/>
    </row>
    <row r="56" spans="1:9">
      <c r="A56" s="186" t="s">
        <v>115</v>
      </c>
      <c r="B56" s="361" t="s">
        <v>82</v>
      </c>
      <c r="C56" s="213"/>
      <c r="D56" s="214"/>
      <c r="E56" s="214"/>
      <c r="F56" s="214"/>
      <c r="G56" s="102"/>
      <c r="H56" s="193">
        <v>0</v>
      </c>
      <c r="I56" s="745"/>
    </row>
    <row r="57" spans="1:9">
      <c r="A57" s="186"/>
      <c r="B57" s="361"/>
      <c r="C57" s="213"/>
      <c r="D57" s="214"/>
      <c r="E57" s="214"/>
      <c r="F57" s="214"/>
      <c r="G57" s="102"/>
      <c r="H57" s="193"/>
      <c r="I57" s="745"/>
    </row>
    <row r="58" spans="1:9">
      <c r="A58" s="106" t="s">
        <v>116</v>
      </c>
      <c r="B58" s="142"/>
      <c r="C58" s="194"/>
      <c r="D58" s="195"/>
      <c r="E58" s="195"/>
      <c r="F58" s="195"/>
      <c r="G58" s="195"/>
      <c r="H58" s="196"/>
      <c r="I58" s="745"/>
    </row>
    <row r="59" spans="1:9">
      <c r="A59" s="110"/>
      <c r="B59" s="110"/>
      <c r="C59" s="215"/>
      <c r="D59" s="216"/>
      <c r="E59" s="216"/>
      <c r="F59" s="216"/>
      <c r="G59" s="216"/>
      <c r="H59" s="217"/>
      <c r="I59" s="745"/>
    </row>
    <row r="60" spans="1:9">
      <c r="A60" s="106" t="s">
        <v>20</v>
      </c>
      <c r="B60" s="142"/>
      <c r="C60" s="194"/>
      <c r="D60" s="195"/>
      <c r="E60" s="195"/>
      <c r="F60" s="195"/>
      <c r="G60" s="195"/>
      <c r="H60" s="196"/>
      <c r="I60" s="745"/>
    </row>
    <row r="61" spans="1:9">
      <c r="A61" s="110" t="s">
        <v>118</v>
      </c>
      <c r="B61" s="110" t="s">
        <v>79</v>
      </c>
      <c r="C61" s="218"/>
      <c r="D61" s="195"/>
      <c r="E61" s="195"/>
      <c r="F61" s="195"/>
      <c r="G61" s="102">
        <v>0</v>
      </c>
      <c r="H61" s="193">
        <v>0</v>
      </c>
      <c r="I61" s="745"/>
    </row>
    <row r="62" spans="1:9">
      <c r="A62" s="110" t="s">
        <v>119</v>
      </c>
      <c r="B62" s="110" t="s">
        <v>79</v>
      </c>
      <c r="C62" s="218"/>
      <c r="D62" s="195"/>
      <c r="E62" s="195"/>
      <c r="F62" s="195"/>
      <c r="G62" s="102">
        <v>0</v>
      </c>
      <c r="H62" s="193">
        <v>0</v>
      </c>
      <c r="I62" s="746" t="s">
        <v>161</v>
      </c>
    </row>
    <row r="63" spans="1:9">
      <c r="A63" s="142"/>
      <c r="B63" s="142"/>
      <c r="C63" s="219"/>
      <c r="D63" s="219"/>
      <c r="E63" s="195"/>
      <c r="F63" s="219"/>
      <c r="G63" s="219"/>
      <c r="H63" s="196"/>
      <c r="I63" s="745"/>
    </row>
    <row r="64" spans="1:9">
      <c r="A64" s="105" t="s">
        <v>120</v>
      </c>
      <c r="B64" s="110"/>
      <c r="C64" s="2"/>
      <c r="D64" s="216">
        <f>SUM(D9:D63)</f>
        <v>0</v>
      </c>
      <c r="E64" s="216">
        <f t="shared" ref="E64:G64" si="0">SUM(E9:E63)</f>
        <v>0</v>
      </c>
      <c r="F64" s="216">
        <f t="shared" si="0"/>
        <v>0</v>
      </c>
      <c r="G64" s="221">
        <f t="shared" si="0"/>
        <v>0</v>
      </c>
      <c r="H64" s="193">
        <v>0</v>
      </c>
      <c r="I64" s="745"/>
    </row>
    <row r="65" spans="1:8">
      <c r="A65" s="222"/>
      <c r="B65" s="142"/>
      <c r="C65" s="219" t="s">
        <v>150</v>
      </c>
      <c r="D65" s="219"/>
      <c r="E65" s="219"/>
      <c r="F65" s="219"/>
      <c r="G65" s="219"/>
      <c r="H65" s="226"/>
    </row>
    <row r="66" spans="1:8" ht="15" thickBot="1">
      <c r="A66" s="104" t="s">
        <v>162</v>
      </c>
      <c r="B66" s="304"/>
      <c r="C66" s="305"/>
      <c r="D66" s="306"/>
      <c r="E66" s="306"/>
      <c r="F66" s="306"/>
      <c r="G66" s="306"/>
      <c r="H66" s="307"/>
    </row>
    <row r="67" spans="1:8" s="228" customFormat="1" ht="13.5" customHeight="1" thickBot="1">
      <c r="A67" s="227"/>
      <c r="B67" s="310"/>
      <c r="C67" s="311"/>
      <c r="D67" s="311"/>
      <c r="E67" s="311"/>
      <c r="F67" s="311"/>
      <c r="G67" s="311"/>
      <c r="H67" s="312"/>
    </row>
    <row r="68" spans="1:8" s="228" customFormat="1">
      <c r="A68" s="229" t="s">
        <v>163</v>
      </c>
      <c r="B68" s="308"/>
      <c r="C68" s="309"/>
      <c r="D68" s="309" t="s">
        <v>10</v>
      </c>
      <c r="E68" s="94"/>
      <c r="F68" s="94"/>
    </row>
    <row r="69" spans="1:8" s="228" customFormat="1">
      <c r="A69" s="220"/>
      <c r="B69" s="2"/>
      <c r="C69" s="2"/>
      <c r="D69" s="265"/>
      <c r="E69" s="223"/>
    </row>
    <row r="70" spans="1:8" s="228" customFormat="1">
      <c r="A70" s="220" t="s">
        <v>164</v>
      </c>
      <c r="B70" s="2"/>
      <c r="C70" s="13"/>
      <c r="D70" s="230"/>
      <c r="E70" s="231"/>
    </row>
    <row r="71" spans="1:8" s="228" customFormat="1">
      <c r="A71" s="103"/>
      <c r="B71" s="2"/>
      <c r="C71" s="13"/>
      <c r="D71" s="303"/>
      <c r="E71" s="231"/>
    </row>
    <row r="72" spans="1:8">
      <c r="A72" s="746"/>
      <c r="B72" s="746"/>
      <c r="C72" s="746"/>
      <c r="D72" s="232"/>
      <c r="E72" s="746"/>
      <c r="F72" s="746"/>
      <c r="G72" s="746"/>
      <c r="H72" s="746"/>
    </row>
    <row r="73" spans="1:8" ht="14.25">
      <c r="A73" s="770" t="s">
        <v>165</v>
      </c>
      <c r="B73" s="770"/>
      <c r="C73" s="770"/>
      <c r="D73" s="770"/>
      <c r="E73" s="770"/>
      <c r="F73" s="770"/>
      <c r="G73" s="770"/>
      <c r="H73" s="770"/>
    </row>
    <row r="74" spans="1:8">
      <c r="A74" s="774" t="s">
        <v>166</v>
      </c>
      <c r="B74" s="774"/>
      <c r="C74" s="774"/>
      <c r="D74" s="774"/>
      <c r="E74" s="774"/>
      <c r="F74" s="774"/>
      <c r="G74" s="774"/>
      <c r="H74" s="774"/>
    </row>
    <row r="75" spans="1:8" ht="14.25">
      <c r="A75" s="774" t="s">
        <v>167</v>
      </c>
      <c r="B75" s="774"/>
      <c r="C75" s="774"/>
      <c r="D75" s="774"/>
      <c r="E75" s="774"/>
      <c r="F75" s="774"/>
      <c r="G75" s="774"/>
      <c r="H75" s="774"/>
    </row>
    <row r="76" spans="1:8" ht="14.25">
      <c r="A76" s="774" t="s">
        <v>168</v>
      </c>
      <c r="B76" s="774"/>
      <c r="C76" s="774"/>
      <c r="D76" s="774"/>
      <c r="E76" s="774"/>
      <c r="F76" s="774"/>
      <c r="G76" s="774"/>
      <c r="H76" s="774"/>
    </row>
    <row r="77" spans="1:8" ht="14.25">
      <c r="A77" s="774" t="s">
        <v>169</v>
      </c>
      <c r="B77" s="774"/>
      <c r="C77" s="774"/>
      <c r="D77" s="774"/>
      <c r="E77" s="774"/>
      <c r="F77" s="774"/>
      <c r="G77" s="774"/>
      <c r="H77" s="774"/>
    </row>
    <row r="78" spans="1:8" ht="40.5" customHeight="1">
      <c r="A78" s="798" t="s">
        <v>170</v>
      </c>
      <c r="B78" s="798"/>
      <c r="C78" s="798"/>
      <c r="D78" s="798"/>
      <c r="E78" s="798"/>
      <c r="F78" s="798"/>
      <c r="G78" s="798"/>
      <c r="H78" s="798"/>
    </row>
    <row r="79" spans="1:8" ht="14.25">
      <c r="A79" s="770" t="s">
        <v>171</v>
      </c>
      <c r="B79" s="770"/>
      <c r="C79" s="770"/>
      <c r="D79" s="770"/>
      <c r="E79" s="770"/>
      <c r="F79" s="770"/>
      <c r="G79" s="770"/>
      <c r="H79" s="770"/>
    </row>
    <row r="80" spans="1:8" ht="29.25" customHeight="1">
      <c r="A80" s="791" t="s">
        <v>55</v>
      </c>
      <c r="B80" s="791"/>
      <c r="C80" s="791"/>
      <c r="D80" s="791"/>
      <c r="E80" s="791"/>
      <c r="F80" s="791"/>
      <c r="G80" s="791"/>
      <c r="H80" s="791"/>
    </row>
  </sheetData>
  <mergeCells count="13">
    <mergeCell ref="A79:H79"/>
    <mergeCell ref="A80:H80"/>
    <mergeCell ref="A1:H1"/>
    <mergeCell ref="A2:H2"/>
    <mergeCell ref="A3:H3"/>
    <mergeCell ref="C5:H5"/>
    <mergeCell ref="C6:H6"/>
    <mergeCell ref="A74:H74"/>
    <mergeCell ref="A73:H73"/>
    <mergeCell ref="A75:H75"/>
    <mergeCell ref="A76:H76"/>
    <mergeCell ref="A77:H77"/>
    <mergeCell ref="A78:H78"/>
  </mergeCells>
  <pageMargins left="0.25" right="0.25" top="0.5" bottom="0.5" header="0.5" footer="0.5"/>
  <pageSetup paperSize="5" scale="85"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5"/>
  <sheetViews>
    <sheetView tabSelected="1" topLeftCell="A65" zoomScale="80" zoomScaleNormal="80" workbookViewId="0">
      <selection activeCell="A77" sqref="A77:H77"/>
    </sheetView>
  </sheetViews>
  <sheetFormatPr defaultColWidth="8.5703125" defaultRowHeight="12.75"/>
  <cols>
    <col min="1" max="1" width="43.42578125" customWidth="1"/>
    <col min="2" max="2" width="12.5703125" customWidth="1"/>
    <col min="3" max="4" width="12.140625" bestFit="1" customWidth="1"/>
    <col min="5" max="5" width="10.5703125" customWidth="1"/>
    <col min="6" max="6" width="12.5703125" customWidth="1"/>
    <col min="7" max="7" width="14.85546875" customWidth="1"/>
    <col min="8" max="8" width="13.5703125" customWidth="1"/>
  </cols>
  <sheetData>
    <row r="1" spans="1:8" ht="15.75">
      <c r="A1" s="792" t="s">
        <v>172</v>
      </c>
      <c r="B1" s="792"/>
      <c r="C1" s="792"/>
      <c r="D1" s="792"/>
      <c r="E1" s="792"/>
      <c r="F1" s="792"/>
      <c r="G1" s="792"/>
      <c r="H1" s="792"/>
    </row>
    <row r="2" spans="1:8" ht="15.75" customHeight="1">
      <c r="A2" s="762" t="s">
        <v>1</v>
      </c>
      <c r="B2" s="762"/>
      <c r="C2" s="762"/>
      <c r="D2" s="762"/>
      <c r="E2" s="762"/>
      <c r="F2" s="762"/>
      <c r="G2" s="762"/>
      <c r="H2" s="762"/>
    </row>
    <row r="3" spans="1:8" ht="15.75" customHeight="1">
      <c r="A3" s="767" t="s">
        <v>173</v>
      </c>
      <c r="B3" s="767"/>
      <c r="C3" s="767"/>
      <c r="D3" s="767"/>
      <c r="E3" s="767"/>
      <c r="F3" s="767"/>
      <c r="G3" s="767"/>
      <c r="H3" s="767"/>
    </row>
    <row r="4" spans="1:8" ht="16.5" thickBot="1">
      <c r="A4" s="733"/>
      <c r="B4" s="735"/>
      <c r="C4" s="735"/>
      <c r="D4" s="735"/>
      <c r="E4" s="735"/>
      <c r="F4" s="735"/>
      <c r="G4" s="735"/>
      <c r="H4" s="735"/>
    </row>
    <row r="5" spans="1:8" ht="19.5" thickBot="1">
      <c r="A5" s="733"/>
      <c r="B5" s="806" t="s">
        <v>174</v>
      </c>
      <c r="C5" s="793"/>
      <c r="D5" s="793"/>
      <c r="E5" s="793"/>
      <c r="F5" s="793"/>
      <c r="G5" s="793"/>
      <c r="H5" s="794"/>
    </row>
    <row r="6" spans="1:8">
      <c r="A6" s="113"/>
      <c r="B6" s="113"/>
      <c r="C6" s="795" t="s">
        <v>62</v>
      </c>
      <c r="D6" s="796"/>
      <c r="E6" s="796"/>
      <c r="F6" s="796"/>
      <c r="G6" s="796"/>
      <c r="H6" s="797"/>
    </row>
    <row r="7" spans="1:8" ht="27">
      <c r="A7" s="108" t="s">
        <v>175</v>
      </c>
      <c r="B7" s="112" t="s">
        <v>176</v>
      </c>
      <c r="C7" s="117" t="s">
        <v>66</v>
      </c>
      <c r="D7" s="688" t="s">
        <v>177</v>
      </c>
      <c r="E7" s="688" t="s">
        <v>178</v>
      </c>
      <c r="F7" s="688" t="s">
        <v>179</v>
      </c>
      <c r="G7" s="688" t="s">
        <v>180</v>
      </c>
      <c r="H7" s="116" t="s">
        <v>71</v>
      </c>
    </row>
    <row r="8" spans="1:8">
      <c r="A8" s="107" t="s">
        <v>12</v>
      </c>
      <c r="B8" s="111"/>
      <c r="C8" s="85"/>
      <c r="D8" s="1"/>
      <c r="E8" s="1"/>
      <c r="F8" s="1"/>
      <c r="G8" s="1"/>
      <c r="H8" s="84"/>
    </row>
    <row r="9" spans="1:8">
      <c r="A9" s="110" t="s">
        <v>78</v>
      </c>
      <c r="B9" s="110" t="s">
        <v>79</v>
      </c>
      <c r="C9" s="115">
        <v>0</v>
      </c>
      <c r="D9" s="91">
        <v>0</v>
      </c>
      <c r="E9" s="91">
        <v>0</v>
      </c>
      <c r="F9" s="91">
        <v>0</v>
      </c>
      <c r="G9" s="90">
        <v>0</v>
      </c>
      <c r="H9" s="233">
        <f>IF($G$52=0,0,G9/$G$52)</f>
        <v>0</v>
      </c>
    </row>
    <row r="10" spans="1:8" ht="14.25">
      <c r="A10" s="510" t="s">
        <v>181</v>
      </c>
      <c r="B10" s="510" t="s">
        <v>79</v>
      </c>
      <c r="C10" s="115">
        <v>0</v>
      </c>
      <c r="D10" s="91">
        <v>0</v>
      </c>
      <c r="E10" s="91">
        <v>0</v>
      </c>
      <c r="F10" s="91">
        <v>0</v>
      </c>
      <c r="G10" s="90">
        <v>0</v>
      </c>
      <c r="H10" s="233">
        <f>IF($G$52=0,0,G10/$G$52)</f>
        <v>0</v>
      </c>
    </row>
    <row r="11" spans="1:8">
      <c r="A11" s="110"/>
      <c r="B11" s="110"/>
      <c r="C11" s="115">
        <v>0</v>
      </c>
      <c r="D11" s="91">
        <v>0</v>
      </c>
      <c r="E11" s="91">
        <v>0</v>
      </c>
      <c r="F11" s="91">
        <v>0</v>
      </c>
      <c r="G11" s="90">
        <v>0</v>
      </c>
      <c r="H11" s="233"/>
    </row>
    <row r="12" spans="1:8">
      <c r="A12" s="106" t="s">
        <v>14</v>
      </c>
      <c r="B12" s="142"/>
      <c r="C12" s="234"/>
      <c r="D12" s="235"/>
      <c r="E12" s="235"/>
      <c r="F12" s="235"/>
      <c r="G12" s="235"/>
      <c r="H12" s="84"/>
    </row>
    <row r="13" spans="1:8">
      <c r="A13" s="510" t="s">
        <v>182</v>
      </c>
      <c r="B13" s="510" t="s">
        <v>79</v>
      </c>
      <c r="C13" s="114">
        <v>0</v>
      </c>
      <c r="D13" s="89">
        <v>0</v>
      </c>
      <c r="E13" s="89">
        <v>0</v>
      </c>
      <c r="F13" s="89">
        <v>0</v>
      </c>
      <c r="G13" s="90">
        <v>0</v>
      </c>
      <c r="H13" s="233">
        <f>IF($G$52=0,0,G13/$G$52)</f>
        <v>0</v>
      </c>
    </row>
    <row r="14" spans="1:8">
      <c r="A14" s="510" t="s">
        <v>183</v>
      </c>
      <c r="B14" s="510" t="s">
        <v>79</v>
      </c>
      <c r="C14" s="114">
        <v>0</v>
      </c>
      <c r="D14" s="89">
        <v>0</v>
      </c>
      <c r="E14" s="89">
        <v>0</v>
      </c>
      <c r="F14" s="89">
        <v>0</v>
      </c>
      <c r="G14" s="90">
        <v>0</v>
      </c>
      <c r="H14" s="233">
        <f>IF($G$52=0,0,G14/$G$52)</f>
        <v>0</v>
      </c>
    </row>
    <row r="15" spans="1:8">
      <c r="A15" s="510" t="s">
        <v>184</v>
      </c>
      <c r="B15" s="510" t="s">
        <v>79</v>
      </c>
      <c r="C15" s="197">
        <v>0</v>
      </c>
      <c r="D15" s="198">
        <v>0</v>
      </c>
      <c r="E15" s="198">
        <v>0</v>
      </c>
      <c r="F15" s="198">
        <v>0</v>
      </c>
      <c r="G15" s="102">
        <v>0</v>
      </c>
      <c r="H15" s="233">
        <f>IF($G$52=0,0,G15/$G$52)</f>
        <v>0</v>
      </c>
    </row>
    <row r="16" spans="1:8">
      <c r="A16" s="511"/>
      <c r="B16" s="511"/>
      <c r="C16" s="197">
        <v>0</v>
      </c>
      <c r="D16" s="198">
        <v>0</v>
      </c>
      <c r="E16" s="198">
        <v>0</v>
      </c>
      <c r="F16" s="198">
        <v>0</v>
      </c>
      <c r="G16" s="102">
        <v>0</v>
      </c>
      <c r="H16" s="233">
        <f>IF($G$52=0,0,G16/$G$52)</f>
        <v>0</v>
      </c>
    </row>
    <row r="17" spans="1:8">
      <c r="A17" s="510" t="s">
        <v>185</v>
      </c>
      <c r="B17" s="510" t="s">
        <v>82</v>
      </c>
      <c r="C17" s="197">
        <v>0</v>
      </c>
      <c r="D17" s="198">
        <v>0</v>
      </c>
      <c r="E17" s="198">
        <v>0</v>
      </c>
      <c r="F17" s="198">
        <v>0</v>
      </c>
      <c r="G17" s="102">
        <v>0</v>
      </c>
      <c r="H17" s="233">
        <f>IF($G$52=0,0,G17/$G$52)</f>
        <v>0</v>
      </c>
    </row>
    <row r="18" spans="1:8">
      <c r="A18" s="510" t="s">
        <v>88</v>
      </c>
      <c r="B18" s="510" t="s">
        <v>82</v>
      </c>
      <c r="C18" s="197">
        <v>0</v>
      </c>
      <c r="D18" s="198">
        <v>0</v>
      </c>
      <c r="E18" s="198">
        <v>0</v>
      </c>
      <c r="F18" s="198">
        <v>0</v>
      </c>
      <c r="G18" s="102">
        <v>0</v>
      </c>
      <c r="H18" s="233">
        <f>IF($G$52=0,0,G18/$G$52)</f>
        <v>0</v>
      </c>
    </row>
    <row r="19" spans="1:8">
      <c r="A19" s="510" t="s">
        <v>89</v>
      </c>
      <c r="B19" s="510" t="s">
        <v>82</v>
      </c>
      <c r="C19" s="202">
        <v>0</v>
      </c>
      <c r="D19" s="203">
        <v>0</v>
      </c>
      <c r="E19" s="203">
        <v>0</v>
      </c>
      <c r="F19" s="203">
        <v>0</v>
      </c>
      <c r="G19" s="102">
        <v>0</v>
      </c>
      <c r="H19" s="233">
        <f>IF($G$52=0,0,G19/$G$52)</f>
        <v>0</v>
      </c>
    </row>
    <row r="20" spans="1:8">
      <c r="A20" s="510" t="s">
        <v>90</v>
      </c>
      <c r="B20" s="510" t="s">
        <v>82</v>
      </c>
      <c r="C20" s="202">
        <v>0</v>
      </c>
      <c r="D20" s="203">
        <v>0</v>
      </c>
      <c r="E20" s="203">
        <v>0</v>
      </c>
      <c r="F20" s="203">
        <v>0</v>
      </c>
      <c r="G20" s="102">
        <v>0</v>
      </c>
      <c r="H20" s="233">
        <f>IF($G$52=0,0,G20/$G$52)</f>
        <v>0</v>
      </c>
    </row>
    <row r="21" spans="1:8">
      <c r="A21" s="508"/>
      <c r="B21" s="110"/>
      <c r="C21" s="202"/>
      <c r="D21" s="203"/>
      <c r="E21" s="203"/>
      <c r="F21" s="203"/>
      <c r="G21" s="102"/>
      <c r="H21" s="233"/>
    </row>
    <row r="22" spans="1:8">
      <c r="A22" s="186" t="s">
        <v>186</v>
      </c>
      <c r="B22" s="110" t="s">
        <v>82</v>
      </c>
      <c r="C22" s="199">
        <v>0</v>
      </c>
      <c r="D22" s="200">
        <v>0</v>
      </c>
      <c r="E22" s="200">
        <v>0</v>
      </c>
      <c r="F22" s="614">
        <v>0</v>
      </c>
      <c r="G22" s="102">
        <v>0</v>
      </c>
      <c r="H22" s="233">
        <f>IF($G$52=0,0,G22/$G$52)</f>
        <v>0</v>
      </c>
    </row>
    <row r="23" spans="1:8">
      <c r="A23" s="186" t="s">
        <v>187</v>
      </c>
      <c r="B23" s="483" t="s">
        <v>82</v>
      </c>
      <c r="C23" s="202">
        <v>0</v>
      </c>
      <c r="D23" s="203">
        <v>0</v>
      </c>
      <c r="E23" s="203">
        <v>0</v>
      </c>
      <c r="F23" s="678">
        <v>97045</v>
      </c>
      <c r="G23" s="102">
        <v>470481</v>
      </c>
      <c r="H23" s="233">
        <f>IF($G$52=0,0,G23/$G$52)</f>
        <v>1</v>
      </c>
    </row>
    <row r="24" spans="1:8">
      <c r="A24" s="110"/>
      <c r="B24" s="110"/>
      <c r="C24" s="204">
        <v>0</v>
      </c>
      <c r="D24" s="205">
        <v>0</v>
      </c>
      <c r="E24" s="205">
        <v>0</v>
      </c>
      <c r="F24" s="205">
        <v>0</v>
      </c>
      <c r="G24" s="102">
        <v>0</v>
      </c>
      <c r="H24" s="233"/>
    </row>
    <row r="25" spans="1:8">
      <c r="A25" s="106" t="s">
        <v>15</v>
      </c>
      <c r="B25" s="142"/>
      <c r="C25" s="194"/>
      <c r="D25" s="195"/>
      <c r="E25" s="195"/>
      <c r="F25" s="195"/>
      <c r="G25" s="195"/>
      <c r="H25" s="196"/>
    </row>
    <row r="26" spans="1:8" s="9" customFormat="1" ht="14.25">
      <c r="A26" s="110" t="s">
        <v>91</v>
      </c>
      <c r="B26" s="110" t="s">
        <v>79</v>
      </c>
      <c r="C26" s="206">
        <v>0</v>
      </c>
      <c r="D26" s="207">
        <v>0</v>
      </c>
      <c r="E26" s="207">
        <v>0</v>
      </c>
      <c r="F26" s="207">
        <v>0</v>
      </c>
      <c r="G26" s="102">
        <v>0</v>
      </c>
      <c r="H26" s="233">
        <f>IF($G$52=0,0,G26/$G$52)</f>
        <v>0</v>
      </c>
    </row>
    <row r="27" spans="1:8">
      <c r="A27" s="109" t="s">
        <v>92</v>
      </c>
      <c r="B27" s="109" t="s">
        <v>79</v>
      </c>
      <c r="C27" s="206">
        <v>0</v>
      </c>
      <c r="D27" s="207">
        <v>0</v>
      </c>
      <c r="E27" s="207">
        <v>0</v>
      </c>
      <c r="F27" s="207">
        <v>0</v>
      </c>
      <c r="G27" s="102">
        <v>0</v>
      </c>
      <c r="H27" s="233">
        <f>IF($G$52=0,0,G27/$G$52)</f>
        <v>0</v>
      </c>
    </row>
    <row r="28" spans="1:8">
      <c r="A28" s="109"/>
      <c r="B28" s="109"/>
      <c r="C28" s="206"/>
      <c r="D28" s="207"/>
      <c r="E28" s="207"/>
      <c r="F28" s="207"/>
      <c r="G28" s="102"/>
      <c r="H28" s="233"/>
    </row>
    <row r="29" spans="1:8">
      <c r="A29" s="106" t="s">
        <v>93</v>
      </c>
      <c r="B29" s="142"/>
      <c r="C29" s="194"/>
      <c r="D29" s="195"/>
      <c r="E29" s="195"/>
      <c r="F29" s="195"/>
      <c r="G29" s="195"/>
      <c r="H29" s="196"/>
    </row>
    <row r="30" spans="1:8">
      <c r="A30" s="110" t="s">
        <v>94</v>
      </c>
      <c r="B30" s="110" t="s">
        <v>79</v>
      </c>
      <c r="C30" s="206">
        <v>0</v>
      </c>
      <c r="D30" s="207">
        <v>0</v>
      </c>
      <c r="E30" s="207">
        <v>0</v>
      </c>
      <c r="F30" s="207">
        <v>0</v>
      </c>
      <c r="G30" s="102">
        <v>0</v>
      </c>
      <c r="H30" s="233">
        <f>IF($G$52=0,0,G30/$G$52)</f>
        <v>0</v>
      </c>
    </row>
    <row r="31" spans="1:8">
      <c r="A31" s="110" t="s">
        <v>102</v>
      </c>
      <c r="B31" s="110" t="s">
        <v>79</v>
      </c>
      <c r="C31" s="206">
        <v>0</v>
      </c>
      <c r="D31" s="207">
        <v>0</v>
      </c>
      <c r="E31" s="207">
        <v>0</v>
      </c>
      <c r="F31" s="207">
        <v>0</v>
      </c>
      <c r="G31" s="102">
        <v>0</v>
      </c>
      <c r="H31" s="233">
        <f>IF($G$52=0,0,G31/$G$52)</f>
        <v>0</v>
      </c>
    </row>
    <row r="32" spans="1:8">
      <c r="A32" s="110"/>
      <c r="B32" s="110"/>
      <c r="C32" s="202"/>
      <c r="D32" s="203"/>
      <c r="E32" s="203"/>
      <c r="F32" s="203"/>
      <c r="G32" s="102"/>
      <c r="H32" s="233"/>
    </row>
    <row r="33" spans="1:8">
      <c r="A33" s="106" t="s">
        <v>104</v>
      </c>
      <c r="B33" s="142"/>
      <c r="C33" s="194"/>
      <c r="D33" s="195"/>
      <c r="E33" s="195"/>
      <c r="F33" s="195"/>
      <c r="G33" s="195"/>
      <c r="H33" s="196"/>
    </row>
    <row r="34" spans="1:8">
      <c r="A34" s="110"/>
      <c r="B34" s="110"/>
      <c r="C34" s="211"/>
      <c r="D34" s="212"/>
      <c r="E34" s="212"/>
      <c r="F34" s="212"/>
      <c r="G34" s="102"/>
      <c r="H34" s="233"/>
    </row>
    <row r="35" spans="1:8">
      <c r="A35" s="106" t="s">
        <v>160</v>
      </c>
      <c r="B35" s="142"/>
      <c r="C35" s="194"/>
      <c r="D35" s="195"/>
      <c r="E35" s="195"/>
      <c r="F35" s="195"/>
      <c r="G35" s="195"/>
      <c r="H35" s="196"/>
    </row>
    <row r="36" spans="1:8">
      <c r="A36" s="110"/>
      <c r="B36" s="110"/>
      <c r="C36" s="202"/>
      <c r="D36" s="203"/>
      <c r="E36" s="203"/>
      <c r="F36" s="203"/>
      <c r="G36" s="102"/>
      <c r="H36" s="233"/>
    </row>
    <row r="37" spans="1:8">
      <c r="A37" s="106" t="s">
        <v>112</v>
      </c>
      <c r="B37" s="142"/>
      <c r="C37" s="194"/>
      <c r="D37" s="195"/>
      <c r="E37" s="195"/>
      <c r="F37" s="195"/>
      <c r="G37" s="195"/>
      <c r="H37" s="196"/>
    </row>
    <row r="38" spans="1:8">
      <c r="A38" s="186" t="s">
        <v>117</v>
      </c>
      <c r="B38" s="110" t="s">
        <v>79</v>
      </c>
      <c r="C38" s="202">
        <v>0</v>
      </c>
      <c r="D38" s="203">
        <v>0</v>
      </c>
      <c r="E38" s="203">
        <v>0</v>
      </c>
      <c r="F38" s="203">
        <v>0</v>
      </c>
      <c r="G38" s="102">
        <v>0</v>
      </c>
      <c r="H38" s="233">
        <f>IF($G$52=0,0,G38/$G$52)</f>
        <v>0</v>
      </c>
    </row>
    <row r="39" spans="1:8">
      <c r="A39" s="110"/>
      <c r="B39" s="110"/>
      <c r="C39" s="202"/>
      <c r="D39" s="203"/>
      <c r="E39" s="203"/>
      <c r="F39" s="203"/>
      <c r="G39" s="102"/>
      <c r="H39" s="233"/>
    </row>
    <row r="40" spans="1:8">
      <c r="A40" s="106" t="s">
        <v>188</v>
      </c>
      <c r="B40" s="142"/>
      <c r="C40" s="194"/>
      <c r="D40" s="195"/>
      <c r="E40" s="195"/>
      <c r="F40" s="195"/>
      <c r="G40" s="195"/>
      <c r="H40" s="196"/>
    </row>
    <row r="41" spans="1:8" ht="14.25">
      <c r="A41" s="224" t="s">
        <v>189</v>
      </c>
      <c r="B41" s="110" t="s">
        <v>79</v>
      </c>
      <c r="C41" s="202">
        <v>0</v>
      </c>
      <c r="D41" s="203">
        <v>0</v>
      </c>
      <c r="E41" s="203">
        <v>0</v>
      </c>
      <c r="F41" s="203">
        <v>0</v>
      </c>
      <c r="G41" s="102">
        <v>0</v>
      </c>
      <c r="H41" s="233">
        <f>IF($G$52=0,0,G41/$G$52)</f>
        <v>0</v>
      </c>
    </row>
    <row r="42" spans="1:8" ht="14.25">
      <c r="A42" s="225" t="s">
        <v>190</v>
      </c>
      <c r="B42" s="110" t="s">
        <v>79</v>
      </c>
      <c r="C42" s="202">
        <v>0</v>
      </c>
      <c r="D42" s="203">
        <v>0</v>
      </c>
      <c r="E42" s="203">
        <v>0</v>
      </c>
      <c r="F42" s="203">
        <v>0</v>
      </c>
      <c r="G42" s="102">
        <v>0</v>
      </c>
      <c r="H42" s="233">
        <f>IF($G$52=0,0,G42/$G$52)</f>
        <v>0</v>
      </c>
    </row>
    <row r="43" spans="1:8" ht="14.25">
      <c r="A43" s="225" t="s">
        <v>191</v>
      </c>
      <c r="B43" s="110" t="s">
        <v>79</v>
      </c>
      <c r="C43" s="202">
        <v>0</v>
      </c>
      <c r="D43" s="203">
        <v>0</v>
      </c>
      <c r="E43" s="203">
        <v>0</v>
      </c>
      <c r="F43" s="203">
        <v>0</v>
      </c>
      <c r="G43" s="102">
        <v>0</v>
      </c>
      <c r="H43" s="233">
        <f>IF($G$52=0,0,G43/$G$52)</f>
        <v>0</v>
      </c>
    </row>
    <row r="44" spans="1:8">
      <c r="A44" s="225"/>
      <c r="B44" s="110"/>
      <c r="C44" s="202"/>
      <c r="D44" s="203"/>
      <c r="E44" s="203"/>
      <c r="F44" s="203"/>
      <c r="G44" s="102"/>
      <c r="H44" s="233"/>
    </row>
    <row r="45" spans="1:8">
      <c r="A45" s="106" t="s">
        <v>116</v>
      </c>
      <c r="B45" s="142"/>
      <c r="C45" s="194"/>
      <c r="D45" s="195"/>
      <c r="E45" s="195"/>
      <c r="F45" s="195"/>
      <c r="G45" s="195"/>
      <c r="H45" s="196"/>
    </row>
    <row r="46" spans="1:8">
      <c r="A46" s="110"/>
      <c r="B46" s="110"/>
      <c r="C46" s="202"/>
      <c r="D46" s="203"/>
      <c r="E46" s="203"/>
      <c r="F46" s="203"/>
      <c r="G46" s="203"/>
      <c r="H46" s="217"/>
    </row>
    <row r="47" spans="1:8">
      <c r="A47" s="106" t="s">
        <v>20</v>
      </c>
      <c r="B47" s="142"/>
      <c r="C47" s="194"/>
      <c r="D47" s="195"/>
      <c r="E47" s="195"/>
      <c r="F47" s="195"/>
      <c r="G47" s="195"/>
      <c r="H47" s="196"/>
    </row>
    <row r="48" spans="1:8">
      <c r="A48" s="110" t="s">
        <v>118</v>
      </c>
      <c r="B48" s="110" t="s">
        <v>79</v>
      </c>
      <c r="C48" s="218">
        <v>0</v>
      </c>
      <c r="D48" s="195"/>
      <c r="E48" s="195"/>
      <c r="F48" s="195"/>
      <c r="G48" s="102">
        <v>0</v>
      </c>
      <c r="H48" s="233">
        <f>IF($G$52=0,0,G48/$G$52)</f>
        <v>0</v>
      </c>
    </row>
    <row r="49" spans="1:8">
      <c r="A49" s="110" t="s">
        <v>119</v>
      </c>
      <c r="B49" s="110" t="s">
        <v>79</v>
      </c>
      <c r="C49" s="218">
        <v>0</v>
      </c>
      <c r="D49" s="219"/>
      <c r="E49" s="195"/>
      <c r="F49" s="219"/>
      <c r="G49" s="102">
        <v>0</v>
      </c>
      <c r="H49" s="233">
        <f>IF($G$52=0,0,G49/$G$52)</f>
        <v>0</v>
      </c>
    </row>
    <row r="50" spans="1:8">
      <c r="A50" s="110"/>
      <c r="B50" s="110"/>
      <c r="C50" s="750"/>
      <c r="D50" s="219"/>
      <c r="E50" s="195"/>
      <c r="F50" s="219"/>
      <c r="G50" s="102"/>
      <c r="H50" s="233"/>
    </row>
    <row r="51" spans="1:8">
      <c r="A51" s="142"/>
      <c r="B51" s="142"/>
      <c r="C51" s="219"/>
      <c r="D51" s="195"/>
      <c r="E51" s="195"/>
      <c r="F51" s="195"/>
      <c r="G51" s="195"/>
      <c r="H51" s="196"/>
    </row>
    <row r="52" spans="1:8">
      <c r="A52" s="105" t="s">
        <v>120</v>
      </c>
      <c r="B52" s="110"/>
      <c r="C52" s="2"/>
      <c r="D52" s="216">
        <f>SUM(D9:D51)</f>
        <v>0</v>
      </c>
      <c r="E52" s="216">
        <f>SUM(E9:E51)</f>
        <v>0</v>
      </c>
      <c r="F52" s="203">
        <f>SUM(F9:F51)</f>
        <v>97045</v>
      </c>
      <c r="G52" s="281">
        <f>SUM(G9:G51)</f>
        <v>470481</v>
      </c>
      <c r="H52" s="193">
        <f>IF($G$52=0,0,G52/$G$52)</f>
        <v>1</v>
      </c>
    </row>
    <row r="53" spans="1:8" ht="13.5" thickBot="1">
      <c r="A53" s="467"/>
      <c r="B53" s="468"/>
      <c r="C53" s="469"/>
      <c r="D53" s="469"/>
      <c r="E53" s="469"/>
      <c r="F53" s="469"/>
      <c r="G53" s="470"/>
      <c r="H53" s="471"/>
    </row>
    <row r="54" spans="1:8" ht="13.5" thickBot="1">
      <c r="A54" s="466"/>
      <c r="B54" s="746"/>
      <c r="C54" s="746"/>
      <c r="D54" s="746"/>
      <c r="E54" s="746"/>
      <c r="F54" s="746"/>
      <c r="G54" s="236"/>
      <c r="H54" s="746"/>
    </row>
    <row r="55" spans="1:8" s="228" customFormat="1" ht="13.5" thickBot="1">
      <c r="A55" s="472" t="s">
        <v>192</v>
      </c>
      <c r="B55" s="484" t="s">
        <v>193</v>
      </c>
      <c r="C55" s="94"/>
      <c r="D55" s="746"/>
      <c r="E55" s="757"/>
      <c r="F55" s="757"/>
    </row>
    <row r="56" spans="1:8" s="228" customFormat="1" ht="14.25">
      <c r="A56" s="485" t="s">
        <v>194</v>
      </c>
      <c r="B56" s="656">
        <v>17</v>
      </c>
      <c r="C56" s="746"/>
      <c r="D56" s="746"/>
      <c r="E56" s="223"/>
    </row>
    <row r="57" spans="1:8" s="228" customFormat="1" ht="25.5">
      <c r="A57" s="486" t="s">
        <v>195</v>
      </c>
      <c r="B57" s="656">
        <v>17</v>
      </c>
      <c r="C57" s="749"/>
      <c r="D57" s="231"/>
      <c r="E57" s="231"/>
    </row>
    <row r="58" spans="1:8" s="228" customFormat="1" ht="16.5" customHeight="1" thickBot="1">
      <c r="A58" s="487" t="s">
        <v>196</v>
      </c>
      <c r="B58" s="657">
        <v>17</v>
      </c>
      <c r="C58" s="236"/>
    </row>
    <row r="59" spans="1:8" s="228" customFormat="1" ht="13.5" thickBot="1">
      <c r="A59" s="746"/>
      <c r="B59" s="746"/>
      <c r="C59" s="236"/>
    </row>
    <row r="60" spans="1:8" s="228" customFormat="1">
      <c r="A60" s="488"/>
      <c r="B60" s="801" t="s">
        <v>42</v>
      </c>
      <c r="C60" s="802"/>
      <c r="D60" s="803"/>
    </row>
    <row r="61" spans="1:8" s="228" customFormat="1" ht="13.5" thickBot="1">
      <c r="A61" s="489" t="s">
        <v>197</v>
      </c>
      <c r="B61" s="490" t="s">
        <v>8</v>
      </c>
      <c r="C61" s="491" t="s">
        <v>9</v>
      </c>
      <c r="D61" s="492" t="s">
        <v>10</v>
      </c>
    </row>
    <row r="62" spans="1:8" s="228" customFormat="1">
      <c r="A62" s="493" t="s">
        <v>198</v>
      </c>
      <c r="B62" s="494">
        <v>0</v>
      </c>
      <c r="C62" s="495">
        <f>G43</f>
        <v>0</v>
      </c>
      <c r="D62" s="496">
        <f>SUM(B62:C62)</f>
        <v>0</v>
      </c>
    </row>
    <row r="63" spans="1:8" s="228" customFormat="1">
      <c r="A63" s="497" t="s">
        <v>199</v>
      </c>
      <c r="B63" s="498">
        <v>0</v>
      </c>
      <c r="C63" s="141">
        <f>G48</f>
        <v>0</v>
      </c>
      <c r="D63" s="499">
        <f t="shared" ref="D63:D64" si="0">SUM(B63:C63)</f>
        <v>0</v>
      </c>
    </row>
    <row r="64" spans="1:8" s="228" customFormat="1" ht="15" thickBot="1">
      <c r="A64" s="658" t="s">
        <v>200</v>
      </c>
      <c r="B64" s="500">
        <v>0</v>
      </c>
      <c r="C64" s="501">
        <v>470480.85</v>
      </c>
      <c r="D64" s="655">
        <f t="shared" si="0"/>
        <v>470480.85</v>
      </c>
      <c r="E64" s="465" t="s">
        <v>201</v>
      </c>
    </row>
    <row r="65" spans="1:8" s="228" customFormat="1" ht="13.5" thickBot="1">
      <c r="A65" s="502"/>
      <c r="B65" s="503"/>
      <c r="C65" s="504"/>
      <c r="D65" s="505"/>
    </row>
    <row r="66" spans="1:8" s="228" customFormat="1">
      <c r="A66" s="506" t="s">
        <v>202</v>
      </c>
      <c r="B66" s="507">
        <f>SUM(B62:B64)</f>
        <v>0</v>
      </c>
      <c r="C66" s="507">
        <f t="shared" ref="C66:D66" si="1">SUM(C62:C64)</f>
        <v>470480.85</v>
      </c>
      <c r="D66" s="507">
        <f t="shared" si="1"/>
        <v>470480.85</v>
      </c>
    </row>
    <row r="67" spans="1:8" s="228" customFormat="1">
      <c r="A67" s="746"/>
      <c r="B67" s="746"/>
      <c r="C67" s="236"/>
    </row>
    <row r="68" spans="1:8">
      <c r="A68" s="745"/>
      <c r="B68" s="746"/>
      <c r="C68" s="746"/>
      <c r="D68" s="746"/>
      <c r="E68" s="746"/>
      <c r="F68" s="746"/>
      <c r="G68" s="746"/>
      <c r="H68" s="746"/>
    </row>
    <row r="69" spans="1:8" ht="28.35" customHeight="1">
      <c r="A69" s="804" t="s">
        <v>203</v>
      </c>
      <c r="B69" s="804"/>
      <c r="C69" s="804"/>
      <c r="D69" s="804"/>
      <c r="E69" s="804"/>
      <c r="F69" s="804"/>
      <c r="G69" s="804"/>
      <c r="H69" s="804"/>
    </row>
    <row r="70" spans="1:8" ht="40.35" customHeight="1">
      <c r="A70" s="771" t="s">
        <v>204</v>
      </c>
      <c r="B70" s="771"/>
      <c r="C70" s="771"/>
      <c r="D70" s="771"/>
      <c r="E70" s="771"/>
      <c r="F70" s="771"/>
      <c r="G70" s="771"/>
      <c r="H70" s="771"/>
    </row>
    <row r="71" spans="1:8" ht="14.25">
      <c r="A71" s="805" t="s">
        <v>205</v>
      </c>
      <c r="B71" s="805"/>
      <c r="C71" s="805"/>
      <c r="D71" s="805"/>
      <c r="E71" s="805"/>
      <c r="F71" s="805"/>
      <c r="G71" s="805"/>
      <c r="H71" s="805"/>
    </row>
    <row r="72" spans="1:8" ht="17.850000000000001" customHeight="1">
      <c r="A72" s="770" t="s">
        <v>206</v>
      </c>
      <c r="B72" s="770"/>
      <c r="C72" s="770"/>
      <c r="D72" s="770"/>
      <c r="E72" s="770"/>
      <c r="F72" s="770"/>
      <c r="G72" s="770"/>
      <c r="H72" s="770"/>
    </row>
    <row r="73" spans="1:8">
      <c r="A73" s="774" t="s">
        <v>207</v>
      </c>
      <c r="B73" s="774"/>
      <c r="C73" s="774"/>
      <c r="D73" s="774"/>
      <c r="E73" s="774"/>
      <c r="F73" s="774"/>
      <c r="G73" s="774"/>
      <c r="H73" s="774"/>
    </row>
    <row r="74" spans="1:8" ht="16.5" customHeight="1">
      <c r="A74" s="771" t="s">
        <v>208</v>
      </c>
      <c r="B74" s="771"/>
      <c r="C74" s="771"/>
      <c r="D74" s="771"/>
      <c r="E74" s="771"/>
      <c r="F74" s="771"/>
      <c r="G74" s="771"/>
      <c r="H74" s="771"/>
    </row>
    <row r="75" spans="1:8" ht="27" customHeight="1">
      <c r="A75" s="771" t="s">
        <v>209</v>
      </c>
      <c r="B75" s="771"/>
      <c r="C75" s="771"/>
      <c r="D75" s="771"/>
      <c r="E75" s="771"/>
      <c r="F75" s="771"/>
      <c r="G75" s="771"/>
      <c r="H75" s="771"/>
    </row>
    <row r="76" spans="1:8" ht="18" customHeight="1">
      <c r="A76" s="799" t="s">
        <v>210</v>
      </c>
      <c r="B76" s="799"/>
      <c r="C76" s="799"/>
      <c r="D76" s="799"/>
      <c r="E76" s="799"/>
      <c r="F76" s="799"/>
      <c r="G76" s="799"/>
      <c r="H76" s="799"/>
    </row>
    <row r="77" spans="1:8" ht="46.5" customHeight="1">
      <c r="A77" s="804" t="s">
        <v>211</v>
      </c>
      <c r="B77" s="804"/>
      <c r="C77" s="804"/>
      <c r="D77" s="804"/>
      <c r="E77" s="804"/>
      <c r="F77" s="804"/>
      <c r="G77" s="804"/>
      <c r="H77" s="804"/>
    </row>
    <row r="78" spans="1:8" ht="27" customHeight="1">
      <c r="A78" s="799" t="s">
        <v>212</v>
      </c>
      <c r="B78" s="799"/>
      <c r="C78" s="799"/>
      <c r="D78" s="799"/>
      <c r="E78" s="799"/>
      <c r="F78" s="799"/>
      <c r="G78" s="799"/>
      <c r="H78" s="799"/>
    </row>
    <row r="79" spans="1:8" ht="14.25" customHeight="1">
      <c r="A79" s="804" t="s">
        <v>213</v>
      </c>
      <c r="B79" s="804"/>
      <c r="C79" s="804"/>
      <c r="D79" s="804"/>
      <c r="E79" s="804"/>
      <c r="F79" s="804"/>
      <c r="G79" s="804"/>
      <c r="H79" s="804"/>
    </row>
    <row r="80" spans="1:8" ht="27" customHeight="1">
      <c r="A80" s="799" t="s">
        <v>214</v>
      </c>
      <c r="B80" s="799"/>
      <c r="C80" s="799"/>
      <c r="D80" s="799"/>
      <c r="E80" s="799"/>
      <c r="F80" s="799"/>
      <c r="G80" s="799"/>
      <c r="H80" s="799"/>
    </row>
    <row r="81" spans="1:8" ht="13.5" customHeight="1">
      <c r="A81" s="800" t="s">
        <v>215</v>
      </c>
      <c r="B81" s="800"/>
      <c r="C81" s="800"/>
      <c r="D81" s="800"/>
      <c r="E81" s="800"/>
      <c r="F81" s="800"/>
      <c r="G81" s="800"/>
      <c r="H81" s="800"/>
    </row>
    <row r="82" spans="1:8" ht="15.6" customHeight="1">
      <c r="A82" s="804" t="s">
        <v>216</v>
      </c>
      <c r="B82" s="804"/>
      <c r="C82" s="804"/>
      <c r="D82" s="804"/>
      <c r="E82" s="804"/>
      <c r="F82" s="804"/>
      <c r="G82" s="804"/>
      <c r="H82" s="804"/>
    </row>
    <row r="83" spans="1:8" ht="15.6" customHeight="1">
      <c r="A83" s="771" t="s">
        <v>217</v>
      </c>
      <c r="B83" s="771"/>
      <c r="C83" s="771"/>
      <c r="D83" s="771"/>
      <c r="E83" s="771"/>
      <c r="F83" s="771"/>
      <c r="G83" s="771"/>
      <c r="H83" s="771"/>
    </row>
    <row r="84" spans="1:8" ht="14.25" customHeight="1">
      <c r="A84" s="804" t="s">
        <v>55</v>
      </c>
      <c r="B84" s="804"/>
      <c r="C84" s="804"/>
      <c r="D84" s="804"/>
      <c r="E84" s="804"/>
      <c r="F84" s="804"/>
      <c r="G84" s="804"/>
      <c r="H84" s="804"/>
    </row>
    <row r="85" spans="1:8">
      <c r="A85" s="746"/>
      <c r="B85" s="746"/>
      <c r="C85" s="746"/>
      <c r="D85" s="746"/>
      <c r="E85" s="746"/>
      <c r="F85" s="746"/>
      <c r="G85" s="746"/>
      <c r="H85" s="746"/>
    </row>
  </sheetData>
  <mergeCells count="22">
    <mergeCell ref="A1:H1"/>
    <mergeCell ref="A2:H2"/>
    <mergeCell ref="A3:H3"/>
    <mergeCell ref="B5:H5"/>
    <mergeCell ref="C6:H6"/>
    <mergeCell ref="B60:D60"/>
    <mergeCell ref="A70:H70"/>
    <mergeCell ref="A77:H77"/>
    <mergeCell ref="A84:H84"/>
    <mergeCell ref="A69:H69"/>
    <mergeCell ref="A73:H73"/>
    <mergeCell ref="A75:H75"/>
    <mergeCell ref="A79:H79"/>
    <mergeCell ref="A82:H82"/>
    <mergeCell ref="A83:H83"/>
    <mergeCell ref="A71:H71"/>
    <mergeCell ref="A72:H72"/>
    <mergeCell ref="A74:H74"/>
    <mergeCell ref="A76:H76"/>
    <mergeCell ref="A78:H78"/>
    <mergeCell ref="A80:H80"/>
    <mergeCell ref="A81:H81"/>
  </mergeCells>
  <printOptions horizontalCentered="1" verticalCentered="1"/>
  <pageMargins left="0.25" right="0.25" top="0.5" bottom="0.5" header="0.5" footer="0.5"/>
  <pageSetup paperSize="5" scale="70" orientation="portrait" horizontalDpi="1200" verticalDpi="120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F42"/>
  <sheetViews>
    <sheetView topLeftCell="A29" zoomScaleNormal="100" workbookViewId="0">
      <selection activeCell="B51" sqref="B51"/>
    </sheetView>
  </sheetViews>
  <sheetFormatPr defaultColWidth="8.5703125" defaultRowHeight="12.75"/>
  <cols>
    <col min="1" max="1" width="44" style="96" customWidth="1"/>
    <col min="2" max="3" width="13" style="96" customWidth="1"/>
    <col min="4" max="4" width="19" style="96" customWidth="1"/>
    <col min="5" max="5" width="8.5703125" style="96"/>
    <col min="6" max="6" width="9.5703125" style="96" customWidth="1"/>
    <col min="7" max="16384" width="8.5703125" style="96"/>
  </cols>
  <sheetData>
    <row r="1" spans="1:6" ht="32.25" customHeight="1">
      <c r="A1" s="807" t="s">
        <v>218</v>
      </c>
      <c r="B1" s="807"/>
      <c r="C1" s="807"/>
      <c r="D1" s="807"/>
      <c r="E1" s="723"/>
      <c r="F1" s="723"/>
    </row>
    <row r="2" spans="1:6" ht="15.75">
      <c r="A2" s="762" t="s">
        <v>1</v>
      </c>
      <c r="B2" s="762"/>
      <c r="C2" s="762"/>
      <c r="D2" s="762"/>
      <c r="E2" s="715"/>
      <c r="F2" s="715"/>
    </row>
    <row r="3" spans="1:6" ht="15.75">
      <c r="A3" s="767" t="s">
        <v>2</v>
      </c>
      <c r="B3" s="767"/>
      <c r="C3" s="767"/>
      <c r="D3" s="767"/>
      <c r="E3" s="717"/>
      <c r="F3" s="717"/>
    </row>
    <row r="4" spans="1:6" ht="13.5" thickBot="1">
      <c r="A4" s="747"/>
      <c r="B4" s="747"/>
      <c r="C4" s="747"/>
      <c r="D4" s="747"/>
      <c r="E4" s="747"/>
      <c r="F4" s="747"/>
    </row>
    <row r="5" spans="1:6" s="473" customFormat="1" ht="34.5" customHeight="1" thickBot="1">
      <c r="A5" s="476" t="s">
        <v>219</v>
      </c>
      <c r="B5" s="476" t="s">
        <v>220</v>
      </c>
      <c r="C5" s="476" t="s">
        <v>221</v>
      </c>
      <c r="D5" s="476" t="s">
        <v>222</v>
      </c>
      <c r="E5" s="719"/>
      <c r="F5" s="719"/>
    </row>
    <row r="6" spans="1:6" s="474" customFormat="1">
      <c r="A6" s="477" t="s">
        <v>12</v>
      </c>
      <c r="B6" s="478"/>
      <c r="C6" s="478"/>
      <c r="D6" s="478"/>
      <c r="E6" s="747"/>
      <c r="F6" s="747"/>
    </row>
    <row r="7" spans="1:6" s="474" customFormat="1">
      <c r="A7" s="369" t="s">
        <v>78</v>
      </c>
      <c r="B7" s="481">
        <v>42684</v>
      </c>
      <c r="C7" s="482" t="s">
        <v>13</v>
      </c>
      <c r="D7" s="369" t="s">
        <v>223</v>
      </c>
      <c r="E7" s="747"/>
      <c r="F7" s="747"/>
    </row>
    <row r="8" spans="1:6" s="474" customFormat="1">
      <c r="A8" s="475"/>
      <c r="B8" s="369"/>
      <c r="C8" s="369"/>
      <c r="D8" s="369"/>
      <c r="E8" s="747"/>
      <c r="F8" s="747"/>
    </row>
    <row r="9" spans="1:6" s="474" customFormat="1">
      <c r="A9" s="475"/>
      <c r="B9" s="369"/>
      <c r="C9" s="369"/>
      <c r="D9" s="369"/>
      <c r="E9" s="747"/>
      <c r="F9" s="747"/>
    </row>
    <row r="10" spans="1:6" s="474" customFormat="1">
      <c r="A10" s="479" t="s">
        <v>14</v>
      </c>
      <c r="B10" s="360"/>
      <c r="C10" s="360"/>
      <c r="D10" s="360"/>
      <c r="E10" s="747"/>
      <c r="F10" s="747"/>
    </row>
    <row r="11" spans="1:6" s="474" customFormat="1">
      <c r="A11" s="369" t="s">
        <v>224</v>
      </c>
      <c r="B11" s="481">
        <v>42684</v>
      </c>
      <c r="C11" s="482" t="s">
        <v>13</v>
      </c>
      <c r="D11" s="369" t="s">
        <v>223</v>
      </c>
      <c r="E11" s="747"/>
      <c r="F11" s="747"/>
    </row>
    <row r="12" spans="1:6" s="474" customFormat="1">
      <c r="A12" s="369" t="s">
        <v>225</v>
      </c>
      <c r="B12" s="481">
        <v>42684</v>
      </c>
      <c r="C12" s="482" t="s">
        <v>13</v>
      </c>
      <c r="D12" s="369" t="s">
        <v>223</v>
      </c>
      <c r="E12" s="747"/>
      <c r="F12" s="747"/>
    </row>
    <row r="13" spans="1:6" s="474" customFormat="1">
      <c r="A13" s="369" t="s">
        <v>226</v>
      </c>
      <c r="B13" s="481">
        <v>42684</v>
      </c>
      <c r="C13" s="482" t="s">
        <v>13</v>
      </c>
      <c r="D13" s="369" t="s">
        <v>223</v>
      </c>
      <c r="E13" s="747"/>
      <c r="F13" s="747"/>
    </row>
    <row r="14" spans="1:6" s="474" customFormat="1">
      <c r="A14" s="369" t="s">
        <v>227</v>
      </c>
      <c r="B14" s="481">
        <v>42684</v>
      </c>
      <c r="C14" s="482" t="s">
        <v>13</v>
      </c>
      <c r="D14" s="369" t="s">
        <v>223</v>
      </c>
      <c r="E14" s="747"/>
      <c r="F14" s="747"/>
    </row>
    <row r="15" spans="1:6" s="474" customFormat="1">
      <c r="A15" s="369" t="s">
        <v>184</v>
      </c>
      <c r="B15" s="481">
        <v>42684</v>
      </c>
      <c r="C15" s="482" t="s">
        <v>13</v>
      </c>
      <c r="D15" s="369" t="s">
        <v>223</v>
      </c>
      <c r="E15" s="747"/>
      <c r="F15" s="747"/>
    </row>
    <row r="16" spans="1:6" s="474" customFormat="1">
      <c r="A16" s="369" t="s">
        <v>87</v>
      </c>
      <c r="B16" s="481">
        <v>42684</v>
      </c>
      <c r="C16" s="482" t="s">
        <v>13</v>
      </c>
      <c r="D16" s="369" t="s">
        <v>223</v>
      </c>
      <c r="E16" s="747"/>
      <c r="F16" s="747"/>
    </row>
    <row r="17" spans="1:6" s="474" customFormat="1">
      <c r="A17" s="369" t="s">
        <v>228</v>
      </c>
      <c r="B17" s="481">
        <v>43083</v>
      </c>
      <c r="C17" s="482" t="s">
        <v>13</v>
      </c>
      <c r="D17" s="369" t="s">
        <v>223</v>
      </c>
      <c r="E17" s="747"/>
      <c r="F17" s="747"/>
    </row>
    <row r="18" spans="1:6" s="474" customFormat="1">
      <c r="A18" s="369" t="s">
        <v>229</v>
      </c>
      <c r="B18" s="481">
        <v>42684</v>
      </c>
      <c r="C18" s="482" t="s">
        <v>13</v>
      </c>
      <c r="D18" s="369" t="s">
        <v>223</v>
      </c>
      <c r="E18" s="747"/>
      <c r="F18" s="747"/>
    </row>
    <row r="19" spans="1:6" s="474" customFormat="1">
      <c r="A19" s="369" t="s">
        <v>187</v>
      </c>
      <c r="B19" s="481">
        <v>42684</v>
      </c>
      <c r="C19" s="482" t="s">
        <v>13</v>
      </c>
      <c r="D19" s="369" t="s">
        <v>223</v>
      </c>
      <c r="E19" s="747"/>
      <c r="F19" s="747"/>
    </row>
    <row r="20" spans="1:6" s="474" customFormat="1">
      <c r="A20" s="479" t="s">
        <v>230</v>
      </c>
      <c r="B20" s="360"/>
      <c r="C20" s="360"/>
      <c r="D20" s="360"/>
      <c r="E20" s="747"/>
      <c r="F20" s="747"/>
    </row>
    <row r="21" spans="1:6" s="474" customFormat="1">
      <c r="A21" s="369" t="s">
        <v>231</v>
      </c>
      <c r="B21" s="481">
        <v>42684</v>
      </c>
      <c r="C21" s="482" t="s">
        <v>13</v>
      </c>
      <c r="D21" s="369" t="s">
        <v>232</v>
      </c>
      <c r="E21" s="747"/>
      <c r="F21" s="747"/>
    </row>
    <row r="22" spans="1:6" s="474" customFormat="1">
      <c r="A22" s="369" t="s">
        <v>233</v>
      </c>
      <c r="B22" s="481">
        <v>42684</v>
      </c>
      <c r="C22" s="482" t="s">
        <v>13</v>
      </c>
      <c r="D22" s="369" t="s">
        <v>223</v>
      </c>
      <c r="E22" s="747"/>
      <c r="F22" s="747"/>
    </row>
    <row r="23" spans="1:6" s="474" customFormat="1">
      <c r="A23" s="523" t="s">
        <v>234</v>
      </c>
      <c r="B23" s="481">
        <v>42684</v>
      </c>
      <c r="C23" s="482" t="s">
        <v>13</v>
      </c>
      <c r="D23" s="369" t="s">
        <v>223</v>
      </c>
      <c r="E23" s="747"/>
      <c r="F23" s="747"/>
    </row>
    <row r="24" spans="1:6" s="474" customFormat="1">
      <c r="A24" s="479" t="s">
        <v>93</v>
      </c>
      <c r="B24" s="360"/>
      <c r="C24" s="360"/>
      <c r="D24" s="360"/>
      <c r="E24" s="747"/>
      <c r="F24" s="747"/>
    </row>
    <row r="25" spans="1:6" s="474" customFormat="1">
      <c r="A25" s="369" t="s">
        <v>235</v>
      </c>
      <c r="B25" s="481">
        <v>42684</v>
      </c>
      <c r="C25" s="482" t="s">
        <v>13</v>
      </c>
      <c r="D25" s="369" t="s">
        <v>223</v>
      </c>
      <c r="E25" s="747"/>
      <c r="F25" s="747"/>
    </row>
    <row r="26" spans="1:6" s="474" customFormat="1">
      <c r="A26" s="369" t="s">
        <v>94</v>
      </c>
      <c r="B26" s="481">
        <v>42684</v>
      </c>
      <c r="C26" s="482" t="s">
        <v>13</v>
      </c>
      <c r="D26" s="369" t="s">
        <v>223</v>
      </c>
      <c r="E26" s="747"/>
      <c r="F26" s="747"/>
    </row>
    <row r="27" spans="1:6" s="474" customFormat="1">
      <c r="A27" s="369" t="s">
        <v>236</v>
      </c>
      <c r="B27" s="481">
        <v>42684</v>
      </c>
      <c r="C27" s="482" t="s">
        <v>13</v>
      </c>
      <c r="D27" s="369" t="s">
        <v>223</v>
      </c>
      <c r="E27" s="747"/>
      <c r="F27" s="747"/>
    </row>
    <row r="28" spans="1:6" s="474" customFormat="1">
      <c r="A28" s="475"/>
      <c r="B28" s="369"/>
      <c r="C28" s="369"/>
      <c r="D28" s="369"/>
      <c r="E28" s="747"/>
      <c r="F28" s="747"/>
    </row>
    <row r="29" spans="1:6" s="474" customFormat="1">
      <c r="A29" s="475"/>
      <c r="B29" s="369"/>
      <c r="C29" s="369"/>
      <c r="D29" s="369"/>
      <c r="E29" s="747"/>
      <c r="F29" s="747"/>
    </row>
    <row r="30" spans="1:6" s="474" customFormat="1">
      <c r="A30" s="479" t="s">
        <v>18</v>
      </c>
      <c r="B30" s="360"/>
      <c r="C30" s="360"/>
      <c r="D30" s="360"/>
      <c r="E30" s="747"/>
      <c r="F30" s="747"/>
    </row>
    <row r="31" spans="1:6" s="474" customFormat="1">
      <c r="A31" s="475"/>
      <c r="B31" s="369"/>
      <c r="C31" s="369"/>
      <c r="D31" s="369"/>
      <c r="E31" s="747"/>
      <c r="F31" s="747"/>
    </row>
    <row r="32" spans="1:6" s="474" customFormat="1">
      <c r="A32" s="475"/>
      <c r="B32" s="369"/>
      <c r="C32" s="369"/>
      <c r="D32" s="369"/>
      <c r="E32" s="747"/>
      <c r="F32" s="747"/>
    </row>
    <row r="33" spans="1:6" s="474" customFormat="1">
      <c r="A33" s="475"/>
      <c r="B33" s="369"/>
      <c r="C33" s="369"/>
      <c r="D33" s="369"/>
      <c r="E33" s="747"/>
      <c r="F33" s="747"/>
    </row>
    <row r="34" spans="1:6" s="474" customFormat="1">
      <c r="A34" s="479" t="s">
        <v>112</v>
      </c>
      <c r="B34" s="360"/>
      <c r="C34" s="360"/>
      <c r="D34" s="360"/>
      <c r="E34" s="747"/>
      <c r="F34" s="747"/>
    </row>
    <row r="35" spans="1:6" s="474" customFormat="1">
      <c r="A35" s="369" t="s">
        <v>117</v>
      </c>
      <c r="B35" s="481">
        <v>43453</v>
      </c>
      <c r="C35" s="482" t="s">
        <v>13</v>
      </c>
      <c r="D35" s="369" t="s">
        <v>223</v>
      </c>
      <c r="E35" s="747"/>
      <c r="F35" s="747"/>
    </row>
    <row r="36" spans="1:6" s="474" customFormat="1">
      <c r="A36" s="475"/>
      <c r="B36" s="369"/>
      <c r="C36" s="369"/>
      <c r="D36" s="369"/>
      <c r="E36" s="747"/>
      <c r="F36" s="747"/>
    </row>
    <row r="37" spans="1:6" s="474" customFormat="1">
      <c r="A37" s="475"/>
      <c r="B37" s="369"/>
      <c r="C37" s="369"/>
      <c r="D37" s="369"/>
      <c r="E37" s="747"/>
      <c r="F37" s="747"/>
    </row>
    <row r="38" spans="1:6" s="474" customFormat="1">
      <c r="A38" s="747"/>
      <c r="B38" s="747"/>
      <c r="C38" s="747"/>
      <c r="D38" s="747"/>
      <c r="E38" s="747"/>
      <c r="F38" s="747"/>
    </row>
    <row r="39" spans="1:6" s="474" customFormat="1">
      <c r="A39" s="747"/>
      <c r="B39" s="747"/>
      <c r="C39" s="747"/>
      <c r="D39" s="747"/>
      <c r="E39" s="747"/>
      <c r="F39" s="747"/>
    </row>
    <row r="40" spans="1:6" s="474" customFormat="1" ht="54.75" customHeight="1">
      <c r="A40" s="808" t="s">
        <v>237</v>
      </c>
      <c r="B40" s="808"/>
      <c r="C40" s="808"/>
      <c r="D40" s="808"/>
      <c r="E40" s="713"/>
      <c r="F40" s="713"/>
    </row>
    <row r="41" spans="1:6" s="474" customFormat="1" ht="14.85" customHeight="1">
      <c r="A41" s="788" t="s">
        <v>238</v>
      </c>
      <c r="B41" s="788"/>
      <c r="C41" s="788"/>
      <c r="D41" s="788"/>
      <c r="E41" s="747"/>
      <c r="F41" s="747"/>
    </row>
    <row r="42" spans="1:6" ht="25.5" customHeight="1">
      <c r="A42" s="788" t="s">
        <v>239</v>
      </c>
      <c r="B42" s="788"/>
      <c r="C42" s="788"/>
      <c r="D42" s="788"/>
      <c r="E42" s="747"/>
      <c r="F42" s="747"/>
    </row>
  </sheetData>
  <mergeCells count="6">
    <mergeCell ref="A41:D41"/>
    <mergeCell ref="A42:D42"/>
    <mergeCell ref="A1:D1"/>
    <mergeCell ref="A2:D2"/>
    <mergeCell ref="A3:D3"/>
    <mergeCell ref="A40:D40"/>
  </mergeCells>
  <printOptions horizontalCentered="1" verticalCentered="1"/>
  <pageMargins left="0.25" right="0.25" top="0.5" bottom="0.5" header="0.5" footer="0.5"/>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E47"/>
  <sheetViews>
    <sheetView topLeftCell="A31" zoomScaleNormal="100" workbookViewId="0">
      <selection activeCell="A47" sqref="A47:B47"/>
    </sheetView>
  </sheetViews>
  <sheetFormatPr defaultColWidth="9.140625" defaultRowHeight="12.75"/>
  <cols>
    <col min="1" max="1" width="61.42578125" style="96" customWidth="1"/>
    <col min="2" max="2" width="21" style="96" customWidth="1"/>
    <col min="3" max="16384" width="9.140625" style="96"/>
  </cols>
  <sheetData>
    <row r="1" spans="1:5" ht="15.75">
      <c r="A1" s="807" t="s">
        <v>240</v>
      </c>
      <c r="B1" s="807"/>
      <c r="C1" s="747"/>
      <c r="D1" s="747"/>
      <c r="E1" s="747"/>
    </row>
    <row r="2" spans="1:5" ht="15.75">
      <c r="A2" s="787" t="s">
        <v>1</v>
      </c>
      <c r="B2" s="810"/>
      <c r="C2" s="724"/>
      <c r="D2" s="724"/>
      <c r="E2" s="724"/>
    </row>
    <row r="3" spans="1:5" ht="18.75">
      <c r="A3" s="811" t="s">
        <v>241</v>
      </c>
      <c r="B3" s="810"/>
      <c r="C3" s="373"/>
      <c r="D3" s="373"/>
      <c r="E3" s="373"/>
    </row>
    <row r="4" spans="1:5" ht="16.5" thickBot="1">
      <c r="A4" s="725"/>
      <c r="B4" s="724"/>
      <c r="C4" s="373"/>
      <c r="D4" s="373"/>
      <c r="E4" s="373"/>
    </row>
    <row r="5" spans="1:5" ht="16.5" thickBot="1">
      <c r="A5" s="778" t="s">
        <v>242</v>
      </c>
      <c r="B5" s="783"/>
      <c r="C5" s="373"/>
      <c r="D5" s="373"/>
      <c r="E5" s="373"/>
    </row>
    <row r="6" spans="1:5">
      <c r="A6" s="374" t="s">
        <v>243</v>
      </c>
      <c r="B6" s="245" t="s">
        <v>13</v>
      </c>
      <c r="C6" s="747"/>
      <c r="D6" s="747"/>
      <c r="E6" s="747"/>
    </row>
    <row r="7" spans="1:5">
      <c r="A7" s="369" t="s">
        <v>244</v>
      </c>
      <c r="B7" s="237">
        <v>362584</v>
      </c>
      <c r="C7" s="747"/>
      <c r="D7" s="747"/>
      <c r="E7" s="747"/>
    </row>
    <row r="8" spans="1:5">
      <c r="A8" s="369" t="s">
        <v>245</v>
      </c>
      <c r="B8" s="531" t="s">
        <v>246</v>
      </c>
      <c r="C8" s="747"/>
      <c r="D8" s="747"/>
      <c r="E8" s="747"/>
    </row>
    <row r="9" spans="1:5">
      <c r="A9" s="369" t="s">
        <v>247</v>
      </c>
      <c r="B9" s="237">
        <v>2585072</v>
      </c>
      <c r="C9" s="747"/>
      <c r="D9" s="747"/>
      <c r="E9" s="747"/>
    </row>
    <row r="10" spans="1:5">
      <c r="A10" s="369" t="s">
        <v>248</v>
      </c>
      <c r="B10" s="531" t="s">
        <v>246</v>
      </c>
      <c r="C10" s="747"/>
      <c r="D10" s="747"/>
      <c r="E10" s="747"/>
    </row>
    <row r="11" spans="1:5">
      <c r="A11" s="369" t="s">
        <v>249</v>
      </c>
      <c r="B11" s="663">
        <v>0.85</v>
      </c>
      <c r="C11" s="747"/>
      <c r="D11" s="747"/>
      <c r="E11" s="747"/>
    </row>
    <row r="12" spans="1:5">
      <c r="A12" s="369" t="s">
        <v>250</v>
      </c>
      <c r="B12" s="663">
        <v>5.9078641669999996</v>
      </c>
      <c r="C12" s="747"/>
      <c r="D12" s="747"/>
      <c r="E12" s="747"/>
    </row>
    <row r="13" spans="1:5">
      <c r="A13" s="369" t="s">
        <v>251</v>
      </c>
      <c r="B13" s="663">
        <v>42.120712330000003</v>
      </c>
      <c r="C13" s="747"/>
      <c r="D13" s="747"/>
      <c r="E13" s="747"/>
    </row>
    <row r="14" spans="1:5" ht="13.5" thickBot="1">
      <c r="A14" s="747"/>
      <c r="B14" s="747"/>
      <c r="C14" s="747"/>
      <c r="D14" s="747"/>
      <c r="E14" s="747"/>
    </row>
    <row r="15" spans="1:5" ht="14.85" customHeight="1" thickBot="1">
      <c r="A15" s="778" t="s">
        <v>252</v>
      </c>
      <c r="B15" s="783"/>
      <c r="C15" s="747"/>
      <c r="D15" s="747"/>
      <c r="E15" s="747"/>
    </row>
    <row r="16" spans="1:5">
      <c r="A16" s="374" t="s">
        <v>243</v>
      </c>
      <c r="B16" s="245" t="s">
        <v>13</v>
      </c>
      <c r="C16" s="747"/>
      <c r="D16" s="747"/>
      <c r="E16" s="747"/>
    </row>
    <row r="17" spans="1:2">
      <c r="A17" s="369" t="s">
        <v>244</v>
      </c>
      <c r="B17" s="237">
        <v>0</v>
      </c>
    </row>
    <row r="18" spans="1:2">
      <c r="A18" s="369" t="s">
        <v>245</v>
      </c>
      <c r="B18" s="245" t="s">
        <v>13</v>
      </c>
    </row>
    <row r="19" spans="1:2">
      <c r="A19" s="369" t="s">
        <v>247</v>
      </c>
      <c r="B19" s="237">
        <v>0</v>
      </c>
    </row>
    <row r="20" spans="1:2">
      <c r="A20" s="369" t="s">
        <v>248</v>
      </c>
      <c r="B20" s="248" t="s">
        <v>13</v>
      </c>
    </row>
    <row r="21" spans="1:2">
      <c r="A21" s="369" t="s">
        <v>249</v>
      </c>
      <c r="B21" s="238">
        <v>0</v>
      </c>
    </row>
    <row r="22" spans="1:2">
      <c r="A22" s="369" t="s">
        <v>250</v>
      </c>
      <c r="B22" s="238">
        <v>0</v>
      </c>
    </row>
    <row r="23" spans="1:2">
      <c r="A23" s="369" t="s">
        <v>251</v>
      </c>
      <c r="B23" s="238">
        <v>0</v>
      </c>
    </row>
    <row r="24" spans="1:2" ht="13.5" thickBot="1">
      <c r="A24" s="747"/>
      <c r="B24" s="747"/>
    </row>
    <row r="25" spans="1:2" ht="16.5" thickBot="1">
      <c r="A25" s="778" t="s">
        <v>253</v>
      </c>
      <c r="B25" s="783"/>
    </row>
    <row r="26" spans="1:2">
      <c r="A26" s="374" t="s">
        <v>243</v>
      </c>
      <c r="B26" s="245" t="s">
        <v>13</v>
      </c>
    </row>
    <row r="27" spans="1:2">
      <c r="A27" s="369" t="s">
        <v>244</v>
      </c>
      <c r="B27" s="329">
        <f>B7+B17</f>
        <v>362584</v>
      </c>
    </row>
    <row r="28" spans="1:2">
      <c r="A28" s="369" t="s">
        <v>245</v>
      </c>
      <c r="B28" s="246" t="s">
        <v>13</v>
      </c>
    </row>
    <row r="29" spans="1:2">
      <c r="A29" s="369" t="s">
        <v>247</v>
      </c>
      <c r="B29" s="329">
        <f>B9+B19</f>
        <v>2585072</v>
      </c>
    </row>
    <row r="30" spans="1:2">
      <c r="A30" s="369" t="s">
        <v>248</v>
      </c>
      <c r="B30" s="247" t="s">
        <v>13</v>
      </c>
    </row>
    <row r="31" spans="1:2">
      <c r="A31" s="369" t="s">
        <v>249</v>
      </c>
      <c r="B31" s="664">
        <f>B11</f>
        <v>0.85</v>
      </c>
    </row>
    <row r="32" spans="1:2">
      <c r="A32" s="369" t="s">
        <v>250</v>
      </c>
      <c r="B32" s="664">
        <f>B12+B22</f>
        <v>5.9078641669999996</v>
      </c>
    </row>
    <row r="33" spans="1:2">
      <c r="A33" s="369" t="s">
        <v>254</v>
      </c>
      <c r="B33" s="664">
        <f>B13+B23</f>
        <v>42.120712330000003</v>
      </c>
    </row>
    <row r="34" spans="1:2" ht="13.5" thickBot="1">
      <c r="A34" s="747"/>
      <c r="B34" s="747"/>
    </row>
    <row r="35" spans="1:2" ht="19.5" thickBot="1">
      <c r="A35" s="778" t="s">
        <v>255</v>
      </c>
      <c r="B35" s="783"/>
    </row>
    <row r="36" spans="1:2">
      <c r="A36" s="374" t="s">
        <v>243</v>
      </c>
      <c r="B36" s="245" t="s">
        <v>13</v>
      </c>
    </row>
    <row r="37" spans="1:2">
      <c r="A37" s="369" t="s">
        <v>244</v>
      </c>
      <c r="B37" s="245" t="s">
        <v>256</v>
      </c>
    </row>
    <row r="38" spans="1:2">
      <c r="A38" s="369" t="s">
        <v>245</v>
      </c>
      <c r="B38" s="245" t="s">
        <v>13</v>
      </c>
    </row>
    <row r="39" spans="1:2">
      <c r="A39" s="369" t="s">
        <v>247</v>
      </c>
      <c r="B39" s="245" t="s">
        <v>256</v>
      </c>
    </row>
    <row r="40" spans="1:2">
      <c r="A40" s="369" t="s">
        <v>248</v>
      </c>
      <c r="B40" s="248" t="s">
        <v>13</v>
      </c>
    </row>
    <row r="41" spans="1:2">
      <c r="A41" s="369" t="s">
        <v>249</v>
      </c>
      <c r="B41" s="238">
        <v>0</v>
      </c>
    </row>
    <row r="42" spans="1:2">
      <c r="A42" s="369" t="s">
        <v>257</v>
      </c>
      <c r="B42" s="238">
        <v>0</v>
      </c>
    </row>
    <row r="43" spans="1:2">
      <c r="A43" s="369" t="s">
        <v>258</v>
      </c>
      <c r="B43" s="238">
        <v>0</v>
      </c>
    </row>
    <row r="44" spans="1:2">
      <c r="A44" s="747"/>
      <c r="B44" s="239"/>
    </row>
    <row r="45" spans="1:2" ht="14.25">
      <c r="A45" s="773" t="s">
        <v>259</v>
      </c>
      <c r="B45" s="773"/>
    </row>
    <row r="46" spans="1:2" ht="12.75" customHeight="1">
      <c r="A46" s="771" t="s">
        <v>260</v>
      </c>
      <c r="B46" s="771"/>
    </row>
    <row r="47" spans="1:2" ht="27.75" customHeight="1">
      <c r="A47" s="809" t="s">
        <v>55</v>
      </c>
      <c r="B47" s="809"/>
    </row>
  </sheetData>
  <mergeCells count="10">
    <mergeCell ref="A35:B35"/>
    <mergeCell ref="A47:B47"/>
    <mergeCell ref="A1:B1"/>
    <mergeCell ref="A2:B2"/>
    <mergeCell ref="A3:B3"/>
    <mergeCell ref="A5:B5"/>
    <mergeCell ref="A15:B15"/>
    <mergeCell ref="A25:B25"/>
    <mergeCell ref="A46:B46"/>
    <mergeCell ref="A45:B45"/>
  </mergeCells>
  <printOptions horizontalCentered="1" verticalCentered="1" headings="1"/>
  <pageMargins left="0.25" right="0.25" top="0.5" bottom="0.5" header="0.5" footer="0.5"/>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0"/>
  <sheetViews>
    <sheetView zoomScaleNormal="100" workbookViewId="0">
      <selection activeCell="G65" sqref="G65"/>
    </sheetView>
  </sheetViews>
  <sheetFormatPr defaultColWidth="9.140625" defaultRowHeight="12.75"/>
  <cols>
    <col min="1" max="1" width="17.42578125" style="96" customWidth="1"/>
    <col min="2" max="4" width="14.5703125" style="96" customWidth="1"/>
    <col min="5" max="5" width="13.5703125" style="96" customWidth="1"/>
    <col min="6" max="6" width="14.140625" style="96" customWidth="1"/>
    <col min="7" max="7" width="14.5703125" style="96" customWidth="1"/>
    <col min="8" max="16384" width="9.140625" style="96"/>
  </cols>
  <sheetData>
    <row r="1" spans="1:7" ht="15.75">
      <c r="A1" s="812" t="s">
        <v>261</v>
      </c>
      <c r="B1" s="813"/>
      <c r="C1" s="813"/>
      <c r="D1" s="813"/>
      <c r="E1" s="813"/>
      <c r="F1" s="813"/>
      <c r="G1" s="814"/>
    </row>
    <row r="2" spans="1:7" ht="15.75">
      <c r="A2" s="815" t="s">
        <v>1</v>
      </c>
      <c r="B2" s="816"/>
      <c r="C2" s="816"/>
      <c r="D2" s="816"/>
      <c r="E2" s="816"/>
      <c r="F2" s="816"/>
      <c r="G2" s="817"/>
    </row>
    <row r="3" spans="1:7" ht="15.75">
      <c r="A3" s="818" t="s">
        <v>2</v>
      </c>
      <c r="B3" s="816"/>
      <c r="C3" s="816"/>
      <c r="D3" s="816"/>
      <c r="E3" s="816"/>
      <c r="F3" s="816"/>
      <c r="G3" s="817"/>
    </row>
    <row r="4" spans="1:7" ht="16.5" thickBot="1">
      <c r="A4" s="725"/>
      <c r="B4" s="724"/>
      <c r="C4" s="724"/>
      <c r="D4" s="724"/>
      <c r="E4" s="724"/>
      <c r="F4" s="724"/>
      <c r="G4" s="724"/>
    </row>
    <row r="5" spans="1:7" ht="16.5" thickBot="1">
      <c r="A5" s="821" t="s">
        <v>262</v>
      </c>
      <c r="B5" s="822"/>
      <c r="C5" s="822"/>
      <c r="D5" s="822"/>
      <c r="E5" s="822"/>
      <c r="F5" s="822"/>
      <c r="G5" s="823"/>
    </row>
    <row r="6" spans="1:7" ht="15" thickBot="1">
      <c r="A6" s="267"/>
      <c r="B6" s="819" t="s">
        <v>263</v>
      </c>
      <c r="C6" s="819"/>
      <c r="D6" s="819"/>
      <c r="E6" s="819" t="s">
        <v>264</v>
      </c>
      <c r="F6" s="819"/>
      <c r="G6" s="820"/>
    </row>
    <row r="7" spans="1:7">
      <c r="A7" s="268" t="s">
        <v>265</v>
      </c>
      <c r="B7" s="730" t="s">
        <v>266</v>
      </c>
      <c r="C7" s="730" t="s">
        <v>267</v>
      </c>
      <c r="D7" s="730" t="s">
        <v>10</v>
      </c>
      <c r="E7" s="730" t="s">
        <v>266</v>
      </c>
      <c r="F7" s="730" t="s">
        <v>267</v>
      </c>
      <c r="G7" s="730" t="s">
        <v>10</v>
      </c>
    </row>
    <row r="8" spans="1:7">
      <c r="A8" s="185" t="s">
        <v>268</v>
      </c>
      <c r="B8" s="266">
        <v>15</v>
      </c>
      <c r="C8" s="266">
        <v>12154</v>
      </c>
      <c r="D8" s="274">
        <f>SUM(B8:C8)</f>
        <v>12169</v>
      </c>
      <c r="E8" s="266">
        <v>6</v>
      </c>
      <c r="F8" s="274">
        <v>276</v>
      </c>
      <c r="G8" s="274">
        <f t="shared" ref="G8:G19" si="0">SUM(E8:F8)</f>
        <v>282</v>
      </c>
    </row>
    <row r="9" spans="1:7">
      <c r="A9" s="186" t="s">
        <v>269</v>
      </c>
      <c r="B9" s="266">
        <v>17198</v>
      </c>
      <c r="C9" s="266">
        <v>0</v>
      </c>
      <c r="D9" s="274">
        <f t="shared" ref="D9:D19" si="1">SUM(B9:C9)</f>
        <v>17198</v>
      </c>
      <c r="E9" s="266">
        <v>127</v>
      </c>
      <c r="F9" s="274">
        <v>0</v>
      </c>
      <c r="G9" s="274">
        <f t="shared" si="0"/>
        <v>127</v>
      </c>
    </row>
    <row r="10" spans="1:7">
      <c r="A10" s="186" t="s">
        <v>270</v>
      </c>
      <c r="B10" s="266">
        <v>36583</v>
      </c>
      <c r="C10" s="266">
        <v>19227</v>
      </c>
      <c r="D10" s="274">
        <f t="shared" si="1"/>
        <v>55810</v>
      </c>
      <c r="E10" s="266">
        <v>1077</v>
      </c>
      <c r="F10" s="274">
        <v>138</v>
      </c>
      <c r="G10" s="274">
        <f t="shared" si="0"/>
        <v>1215</v>
      </c>
    </row>
    <row r="11" spans="1:7">
      <c r="A11" s="186" t="s">
        <v>271</v>
      </c>
      <c r="B11" s="266">
        <v>14990</v>
      </c>
      <c r="C11" s="266">
        <v>13</v>
      </c>
      <c r="D11" s="274">
        <f t="shared" si="1"/>
        <v>15003</v>
      </c>
      <c r="E11" s="266">
        <v>384</v>
      </c>
      <c r="F11" s="274">
        <v>0</v>
      </c>
      <c r="G11" s="274">
        <f t="shared" si="0"/>
        <v>384</v>
      </c>
    </row>
    <row r="12" spans="1:7">
      <c r="A12" s="186" t="s">
        <v>272</v>
      </c>
      <c r="B12" s="266">
        <v>2934</v>
      </c>
      <c r="C12" s="266">
        <v>1077961</v>
      </c>
      <c r="D12" s="274">
        <f t="shared" si="1"/>
        <v>1080895</v>
      </c>
      <c r="E12" s="266">
        <v>379</v>
      </c>
      <c r="F12" s="274">
        <v>27112</v>
      </c>
      <c r="G12" s="274">
        <f t="shared" si="0"/>
        <v>27491</v>
      </c>
    </row>
    <row r="13" spans="1:7">
      <c r="A13" s="186" t="s">
        <v>273</v>
      </c>
      <c r="B13" s="266">
        <v>7</v>
      </c>
      <c r="C13" s="266">
        <v>252851</v>
      </c>
      <c r="D13" s="274">
        <f t="shared" si="1"/>
        <v>252858</v>
      </c>
      <c r="E13" s="266">
        <v>0</v>
      </c>
      <c r="F13" s="274">
        <v>3172</v>
      </c>
      <c r="G13" s="274">
        <f t="shared" si="0"/>
        <v>3172</v>
      </c>
    </row>
    <row r="14" spans="1:7">
      <c r="A14" s="186" t="s">
        <v>274</v>
      </c>
      <c r="B14" s="266">
        <v>100248</v>
      </c>
      <c r="C14" s="266">
        <v>89387</v>
      </c>
      <c r="D14" s="274">
        <f t="shared" si="1"/>
        <v>189635</v>
      </c>
      <c r="E14" s="266">
        <v>929</v>
      </c>
      <c r="F14" s="274">
        <v>6618</v>
      </c>
      <c r="G14" s="274">
        <f t="shared" si="0"/>
        <v>7547</v>
      </c>
    </row>
    <row r="15" spans="1:7">
      <c r="A15" s="186" t="s">
        <v>275</v>
      </c>
      <c r="B15" s="266">
        <v>866</v>
      </c>
      <c r="C15" s="266">
        <v>133209</v>
      </c>
      <c r="D15" s="274">
        <f>SUM(B15:C15)</f>
        <v>134075</v>
      </c>
      <c r="E15" s="266">
        <v>129</v>
      </c>
      <c r="F15" s="274">
        <v>7822</v>
      </c>
      <c r="G15" s="274">
        <f t="shared" si="0"/>
        <v>7951</v>
      </c>
    </row>
    <row r="16" spans="1:7">
      <c r="A16" s="186" t="s">
        <v>276</v>
      </c>
      <c r="B16" s="266">
        <v>14145</v>
      </c>
      <c r="C16" s="266">
        <v>9147</v>
      </c>
      <c r="D16" s="274">
        <f t="shared" si="1"/>
        <v>23292</v>
      </c>
      <c r="E16" s="266">
        <v>250</v>
      </c>
      <c r="F16" s="274">
        <v>0</v>
      </c>
      <c r="G16" s="274">
        <f t="shared" si="0"/>
        <v>250</v>
      </c>
    </row>
    <row r="17" spans="1:7">
      <c r="A17" s="186" t="s">
        <v>277</v>
      </c>
      <c r="B17" s="266">
        <v>1021</v>
      </c>
      <c r="C17" s="266">
        <v>34617</v>
      </c>
      <c r="D17" s="274">
        <f t="shared" si="1"/>
        <v>35638</v>
      </c>
      <c r="E17" s="266">
        <v>296</v>
      </c>
      <c r="F17" s="274">
        <v>186</v>
      </c>
      <c r="G17" s="274">
        <f t="shared" si="0"/>
        <v>482</v>
      </c>
    </row>
    <row r="18" spans="1:7">
      <c r="A18" s="186" t="s">
        <v>278</v>
      </c>
      <c r="B18" s="266">
        <v>52284</v>
      </c>
      <c r="C18" s="266">
        <v>12698</v>
      </c>
      <c r="D18" s="274">
        <f t="shared" si="1"/>
        <v>64982</v>
      </c>
      <c r="E18" s="266">
        <v>1541</v>
      </c>
      <c r="F18" s="274">
        <v>497</v>
      </c>
      <c r="G18" s="274">
        <f t="shared" si="0"/>
        <v>2038</v>
      </c>
    </row>
    <row r="19" spans="1:7" ht="13.5" thickBot="1">
      <c r="A19" s="14" t="s">
        <v>279</v>
      </c>
      <c r="B19" s="274">
        <v>2312</v>
      </c>
      <c r="C19" s="274">
        <v>60404</v>
      </c>
      <c r="D19" s="274">
        <f t="shared" si="1"/>
        <v>62716</v>
      </c>
      <c r="E19" s="266">
        <v>114</v>
      </c>
      <c r="F19" s="274">
        <v>1114</v>
      </c>
      <c r="G19" s="274">
        <f t="shared" si="0"/>
        <v>1228</v>
      </c>
    </row>
    <row r="20" spans="1:7" ht="13.5" thickBot="1">
      <c r="A20" s="278" t="s">
        <v>10</v>
      </c>
      <c r="B20" s="534">
        <f t="shared" ref="B20:G20" si="2">SUM(B8:B19)</f>
        <v>242603</v>
      </c>
      <c r="C20" s="534">
        <f t="shared" si="2"/>
        <v>1701668</v>
      </c>
      <c r="D20" s="534">
        <f t="shared" si="2"/>
        <v>1944271</v>
      </c>
      <c r="E20" s="279">
        <f t="shared" si="2"/>
        <v>5232</v>
      </c>
      <c r="F20" s="279">
        <f t="shared" si="2"/>
        <v>46935</v>
      </c>
      <c r="G20" s="279">
        <f t="shared" si="2"/>
        <v>52167</v>
      </c>
    </row>
    <row r="22" spans="1:7" ht="17.100000000000001" customHeight="1" thickBot="1">
      <c r="A22" s="809"/>
      <c r="B22" s="809"/>
      <c r="C22" s="809"/>
      <c r="D22" s="809"/>
      <c r="E22" s="809"/>
      <c r="F22" s="809"/>
      <c r="G22" s="809"/>
    </row>
    <row r="23" spans="1:7" ht="16.5" thickBot="1">
      <c r="A23" s="821" t="s">
        <v>280</v>
      </c>
      <c r="B23" s="822"/>
      <c r="C23" s="822"/>
      <c r="D23" s="822"/>
      <c r="E23" s="822"/>
      <c r="F23" s="822"/>
      <c r="G23" s="823"/>
    </row>
    <row r="24" spans="1:7" ht="13.5" thickBot="1">
      <c r="A24" s="273"/>
      <c r="B24" s="824"/>
      <c r="C24" s="825"/>
      <c r="D24" s="826"/>
      <c r="E24" s="819" t="s">
        <v>281</v>
      </c>
      <c r="F24" s="819"/>
      <c r="G24" s="820"/>
    </row>
    <row r="25" spans="1:7">
      <c r="A25" s="268" t="s">
        <v>265</v>
      </c>
      <c r="B25" s="730"/>
      <c r="C25" s="730"/>
      <c r="D25" s="730"/>
      <c r="E25" s="730" t="s">
        <v>266</v>
      </c>
      <c r="F25" s="730" t="s">
        <v>267</v>
      </c>
      <c r="G25" s="730" t="s">
        <v>10</v>
      </c>
    </row>
    <row r="26" spans="1:7">
      <c r="A26" s="185" t="s">
        <v>268</v>
      </c>
      <c r="B26" s="269"/>
      <c r="C26" s="269"/>
      <c r="D26" s="270">
        <f>SUM(B26:C26)</f>
        <v>0</v>
      </c>
      <c r="E26" s="269"/>
      <c r="F26" s="269"/>
      <c r="G26" s="270">
        <f>SUM(E26:F26)</f>
        <v>0</v>
      </c>
    </row>
    <row r="27" spans="1:7">
      <c r="A27" s="186" t="s">
        <v>269</v>
      </c>
      <c r="B27" s="269"/>
      <c r="C27" s="269"/>
      <c r="D27" s="270">
        <f t="shared" ref="D27:D37" si="3">SUM(B27:C27)</f>
        <v>0</v>
      </c>
      <c r="E27" s="269"/>
      <c r="F27" s="269"/>
      <c r="G27" s="270">
        <f t="shared" ref="G27:G37" si="4">SUM(E27:F27)</f>
        <v>0</v>
      </c>
    </row>
    <row r="28" spans="1:7">
      <c r="A28" s="186" t="s">
        <v>270</v>
      </c>
      <c r="B28" s="269"/>
      <c r="C28" s="269"/>
      <c r="D28" s="270">
        <f t="shared" si="3"/>
        <v>0</v>
      </c>
      <c r="E28" s="269"/>
      <c r="F28" s="269"/>
      <c r="G28" s="270">
        <f t="shared" si="4"/>
        <v>0</v>
      </c>
    </row>
    <row r="29" spans="1:7">
      <c r="A29" s="186" t="s">
        <v>271</v>
      </c>
      <c r="B29" s="269"/>
      <c r="C29" s="269"/>
      <c r="D29" s="270">
        <f t="shared" si="3"/>
        <v>0</v>
      </c>
      <c r="E29" s="269"/>
      <c r="F29" s="269"/>
      <c r="G29" s="270">
        <f t="shared" si="4"/>
        <v>0</v>
      </c>
    </row>
    <row r="30" spans="1:7">
      <c r="A30" s="186" t="s">
        <v>272</v>
      </c>
      <c r="B30" s="269"/>
      <c r="C30" s="269"/>
      <c r="D30" s="270">
        <f t="shared" si="3"/>
        <v>0</v>
      </c>
      <c r="E30" s="269"/>
      <c r="F30" s="269"/>
      <c r="G30" s="270">
        <f t="shared" si="4"/>
        <v>0</v>
      </c>
    </row>
    <row r="31" spans="1:7">
      <c r="A31" s="186" t="s">
        <v>273</v>
      </c>
      <c r="B31" s="269"/>
      <c r="C31" s="269"/>
      <c r="D31" s="270">
        <f t="shared" si="3"/>
        <v>0</v>
      </c>
      <c r="E31" s="269"/>
      <c r="F31" s="269"/>
      <c r="G31" s="270">
        <f t="shared" si="4"/>
        <v>0</v>
      </c>
    </row>
    <row r="32" spans="1:7">
      <c r="A32" s="186" t="s">
        <v>274</v>
      </c>
      <c r="B32" s="269"/>
      <c r="C32" s="269"/>
      <c r="D32" s="270">
        <f t="shared" si="3"/>
        <v>0</v>
      </c>
      <c r="E32" s="269"/>
      <c r="F32" s="269"/>
      <c r="G32" s="270">
        <f t="shared" si="4"/>
        <v>0</v>
      </c>
    </row>
    <row r="33" spans="1:7">
      <c r="A33" s="186" t="s">
        <v>275</v>
      </c>
      <c r="B33" s="269"/>
      <c r="C33" s="269"/>
      <c r="D33" s="270">
        <f t="shared" si="3"/>
        <v>0</v>
      </c>
      <c r="E33" s="269"/>
      <c r="F33" s="269"/>
      <c r="G33" s="270">
        <f t="shared" si="4"/>
        <v>0</v>
      </c>
    </row>
    <row r="34" spans="1:7">
      <c r="A34" s="186" t="s">
        <v>276</v>
      </c>
      <c r="B34" s="269"/>
      <c r="C34" s="269"/>
      <c r="D34" s="270">
        <f t="shared" si="3"/>
        <v>0</v>
      </c>
      <c r="E34" s="269"/>
      <c r="F34" s="269"/>
      <c r="G34" s="270">
        <f t="shared" si="4"/>
        <v>0</v>
      </c>
    </row>
    <row r="35" spans="1:7">
      <c r="A35" s="186" t="s">
        <v>277</v>
      </c>
      <c r="B35" s="269"/>
      <c r="C35" s="269"/>
      <c r="D35" s="270">
        <f t="shared" si="3"/>
        <v>0</v>
      </c>
      <c r="E35" s="269"/>
      <c r="F35" s="269"/>
      <c r="G35" s="270">
        <f t="shared" si="4"/>
        <v>0</v>
      </c>
    </row>
    <row r="36" spans="1:7">
      <c r="A36" s="186" t="s">
        <v>278</v>
      </c>
      <c r="B36" s="271"/>
      <c r="C36" s="271"/>
      <c r="D36" s="270">
        <f t="shared" si="3"/>
        <v>0</v>
      </c>
      <c r="E36" s="266"/>
      <c r="F36" s="266"/>
      <c r="G36" s="270">
        <f t="shared" si="4"/>
        <v>0</v>
      </c>
    </row>
    <row r="37" spans="1:7" ht="13.5" thickBot="1">
      <c r="A37" s="14" t="s">
        <v>279</v>
      </c>
      <c r="B37" s="272"/>
      <c r="C37" s="272"/>
      <c r="D37" s="270">
        <f t="shared" si="3"/>
        <v>0</v>
      </c>
      <c r="E37" s="274"/>
      <c r="F37" s="274"/>
      <c r="G37" s="270">
        <f t="shared" si="4"/>
        <v>0</v>
      </c>
    </row>
    <row r="38" spans="1:7" ht="13.5" thickBot="1">
      <c r="A38" s="278" t="s">
        <v>10</v>
      </c>
      <c r="B38" s="279">
        <f>SUM(B36:B37)</f>
        <v>0</v>
      </c>
      <c r="C38" s="279">
        <f>SUM(C36:C37)</f>
        <v>0</v>
      </c>
      <c r="D38" s="279">
        <f>SUM(D36:D37)</f>
        <v>0</v>
      </c>
      <c r="E38" s="279">
        <f>SUM(E36:E37)</f>
        <v>0</v>
      </c>
      <c r="F38" s="279">
        <f>SUM(F36:F37)</f>
        <v>0</v>
      </c>
      <c r="G38" s="299">
        <f>SUM(E38:F38)</f>
        <v>0</v>
      </c>
    </row>
    <row r="40" spans="1:7" ht="13.5" thickBot="1">
      <c r="A40" s="747"/>
      <c r="B40" s="747"/>
      <c r="C40" s="747"/>
      <c r="D40" s="747"/>
      <c r="E40" s="747"/>
      <c r="F40" s="747"/>
      <c r="G40" s="747"/>
    </row>
    <row r="41" spans="1:7" ht="16.5" thickBot="1">
      <c r="A41" s="821" t="s">
        <v>282</v>
      </c>
      <c r="B41" s="822"/>
      <c r="C41" s="822"/>
      <c r="D41" s="822"/>
      <c r="E41" s="822"/>
      <c r="F41" s="822"/>
      <c r="G41" s="823"/>
    </row>
    <row r="42" spans="1:7" ht="13.5" thickBot="1">
      <c r="A42" s="267"/>
      <c r="B42" s="824"/>
      <c r="C42" s="825"/>
      <c r="D42" s="826"/>
      <c r="E42" s="819" t="s">
        <v>283</v>
      </c>
      <c r="F42" s="819"/>
      <c r="G42" s="820"/>
    </row>
    <row r="43" spans="1:7">
      <c r="A43" s="268" t="s">
        <v>265</v>
      </c>
      <c r="B43" s="730"/>
      <c r="C43" s="730"/>
      <c r="D43" s="730"/>
      <c r="E43" s="730" t="s">
        <v>266</v>
      </c>
      <c r="F43" s="730" t="s">
        <v>267</v>
      </c>
      <c r="G43" s="730" t="s">
        <v>10</v>
      </c>
    </row>
    <row r="44" spans="1:7">
      <c r="A44" s="185" t="s">
        <v>268</v>
      </c>
      <c r="B44" s="269"/>
      <c r="C44" s="269"/>
      <c r="D44" s="270">
        <f>SUM(B44:C44)</f>
        <v>0</v>
      </c>
      <c r="E44" s="269"/>
      <c r="F44" s="269"/>
      <c r="G44" s="270">
        <f>SUM(E44:F44)</f>
        <v>0</v>
      </c>
    </row>
    <row r="45" spans="1:7">
      <c r="A45" s="186" t="s">
        <v>269</v>
      </c>
      <c r="B45" s="269"/>
      <c r="C45" s="269"/>
      <c r="D45" s="270">
        <f t="shared" ref="D45:D55" si="5">SUM(B45:C45)</f>
        <v>0</v>
      </c>
      <c r="E45" s="269"/>
      <c r="F45" s="270"/>
      <c r="G45" s="270">
        <f t="shared" ref="G45:G55" si="6">SUM(E45:F45)</f>
        <v>0</v>
      </c>
    </row>
    <row r="46" spans="1:7">
      <c r="A46" s="186" t="s">
        <v>270</v>
      </c>
      <c r="B46" s="269"/>
      <c r="C46" s="269"/>
      <c r="D46" s="270">
        <f t="shared" si="5"/>
        <v>0</v>
      </c>
      <c r="E46" s="269"/>
      <c r="F46" s="270"/>
      <c r="G46" s="270">
        <f t="shared" si="6"/>
        <v>0</v>
      </c>
    </row>
    <row r="47" spans="1:7">
      <c r="A47" s="186" t="s">
        <v>271</v>
      </c>
      <c r="B47" s="269"/>
      <c r="C47" s="269"/>
      <c r="D47" s="270">
        <f t="shared" si="5"/>
        <v>0</v>
      </c>
      <c r="E47" s="269"/>
      <c r="F47" s="270"/>
      <c r="G47" s="270">
        <f t="shared" si="6"/>
        <v>0</v>
      </c>
    </row>
    <row r="48" spans="1:7">
      <c r="A48" s="186" t="s">
        <v>272</v>
      </c>
      <c r="B48" s="269"/>
      <c r="C48" s="269"/>
      <c r="D48" s="270">
        <f t="shared" si="5"/>
        <v>0</v>
      </c>
      <c r="E48" s="269"/>
      <c r="F48" s="270"/>
      <c r="G48" s="270">
        <f t="shared" si="6"/>
        <v>0</v>
      </c>
    </row>
    <row r="49" spans="1:7">
      <c r="A49" s="186" t="s">
        <v>273</v>
      </c>
      <c r="B49" s="269"/>
      <c r="C49" s="269"/>
      <c r="D49" s="270">
        <f t="shared" si="5"/>
        <v>0</v>
      </c>
      <c r="E49" s="269"/>
      <c r="F49" s="270"/>
      <c r="G49" s="270">
        <f t="shared" si="6"/>
        <v>0</v>
      </c>
    </row>
    <row r="50" spans="1:7">
      <c r="A50" s="186" t="s">
        <v>274</v>
      </c>
      <c r="B50" s="269"/>
      <c r="C50" s="269"/>
      <c r="D50" s="270">
        <f t="shared" si="5"/>
        <v>0</v>
      </c>
      <c r="E50" s="269"/>
      <c r="F50" s="270"/>
      <c r="G50" s="270">
        <f t="shared" si="6"/>
        <v>0</v>
      </c>
    </row>
    <row r="51" spans="1:7">
      <c r="A51" s="186" t="s">
        <v>275</v>
      </c>
      <c r="B51" s="269"/>
      <c r="C51" s="269"/>
      <c r="D51" s="270">
        <f t="shared" si="5"/>
        <v>0</v>
      </c>
      <c r="E51" s="269"/>
      <c r="F51" s="270"/>
      <c r="G51" s="270">
        <f t="shared" si="6"/>
        <v>0</v>
      </c>
    </row>
    <row r="52" spans="1:7">
      <c r="A52" s="186" t="s">
        <v>276</v>
      </c>
      <c r="B52" s="269"/>
      <c r="C52" s="269"/>
      <c r="D52" s="270">
        <f t="shared" si="5"/>
        <v>0</v>
      </c>
      <c r="E52" s="269"/>
      <c r="F52" s="270"/>
      <c r="G52" s="270">
        <f t="shared" si="6"/>
        <v>0</v>
      </c>
    </row>
    <row r="53" spans="1:7">
      <c r="A53" s="186" t="s">
        <v>277</v>
      </c>
      <c r="B53" s="269"/>
      <c r="C53" s="269"/>
      <c r="D53" s="270">
        <f t="shared" si="5"/>
        <v>0</v>
      </c>
      <c r="E53" s="269"/>
      <c r="F53" s="270"/>
      <c r="G53" s="270">
        <f t="shared" si="6"/>
        <v>0</v>
      </c>
    </row>
    <row r="54" spans="1:7">
      <c r="A54" s="186" t="s">
        <v>278</v>
      </c>
      <c r="B54" s="271"/>
      <c r="C54" s="271"/>
      <c r="D54" s="270">
        <f t="shared" si="5"/>
        <v>0</v>
      </c>
      <c r="E54" s="266"/>
      <c r="F54" s="524"/>
      <c r="G54" s="270">
        <f t="shared" si="6"/>
        <v>0</v>
      </c>
    </row>
    <row r="55" spans="1:7" ht="13.5" thickBot="1">
      <c r="A55" s="14" t="s">
        <v>279</v>
      </c>
      <c r="B55" s="272"/>
      <c r="C55" s="272"/>
      <c r="D55" s="270">
        <f t="shared" si="5"/>
        <v>0</v>
      </c>
      <c r="E55" s="274"/>
      <c r="F55" s="525"/>
      <c r="G55" s="270">
        <f t="shared" si="6"/>
        <v>0</v>
      </c>
    </row>
    <row r="56" spans="1:7" ht="13.5" thickBot="1">
      <c r="A56" s="278" t="s">
        <v>10</v>
      </c>
      <c r="B56" s="279">
        <f>SUM(B54:B55)</f>
        <v>0</v>
      </c>
      <c r="C56" s="279">
        <f>SUM(C54:C55)</f>
        <v>0</v>
      </c>
      <c r="D56" s="279">
        <f>SUM(D54:D55)</f>
        <v>0</v>
      </c>
      <c r="E56" s="279">
        <f>SUM(E54:E55)</f>
        <v>0</v>
      </c>
      <c r="F56" s="279">
        <f>SUM(F44:F55)</f>
        <v>0</v>
      </c>
      <c r="G56" s="299">
        <f>SUM(E56:F56)</f>
        <v>0</v>
      </c>
    </row>
    <row r="57" spans="1:7">
      <c r="A57" s="275"/>
      <c r="B57" s="275"/>
      <c r="C57" s="275"/>
      <c r="D57" s="275"/>
      <c r="E57" s="275"/>
      <c r="F57" s="275"/>
      <c r="G57" s="275"/>
    </row>
    <row r="58" spans="1:7" ht="27" customHeight="1">
      <c r="A58" s="771" t="s">
        <v>284</v>
      </c>
      <c r="B58" s="771"/>
      <c r="C58" s="771"/>
      <c r="D58" s="771"/>
      <c r="E58" s="771"/>
      <c r="F58" s="771"/>
      <c r="G58" s="771"/>
    </row>
    <row r="59" spans="1:7" ht="30" customHeight="1">
      <c r="A59" s="809" t="s">
        <v>285</v>
      </c>
      <c r="B59" s="809"/>
      <c r="C59" s="809"/>
      <c r="D59" s="809"/>
      <c r="E59" s="809"/>
      <c r="F59" s="809"/>
      <c r="G59" s="809"/>
    </row>
    <row r="60" spans="1:7" ht="14.25" customHeight="1">
      <c r="A60" s="809" t="s">
        <v>286</v>
      </c>
      <c r="B60" s="809"/>
      <c r="C60" s="809"/>
      <c r="D60" s="809"/>
      <c r="E60" s="809"/>
      <c r="F60" s="809"/>
      <c r="G60" s="809"/>
    </row>
  </sheetData>
  <mergeCells count="16">
    <mergeCell ref="A60:G60"/>
    <mergeCell ref="A58:G58"/>
    <mergeCell ref="A23:G23"/>
    <mergeCell ref="A41:G41"/>
    <mergeCell ref="A59:G59"/>
    <mergeCell ref="B24:D24"/>
    <mergeCell ref="E24:G24"/>
    <mergeCell ref="B42:D42"/>
    <mergeCell ref="E42:G42"/>
    <mergeCell ref="A22:G22"/>
    <mergeCell ref="A1:G1"/>
    <mergeCell ref="A2:G2"/>
    <mergeCell ref="A3:G3"/>
    <mergeCell ref="B6:D6"/>
    <mergeCell ref="E6:G6"/>
    <mergeCell ref="A5:G5"/>
  </mergeCells>
  <printOptions horizontalCentered="1" verticalCentered="1" headings="1"/>
  <pageMargins left="0.25" right="0.25" top="0.5" bottom="0.5" header="0.5" footer="0.5"/>
  <pageSetup scale="85"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2"/>
  <sheetViews>
    <sheetView zoomScaleNormal="100" workbookViewId="0">
      <selection activeCell="F14" sqref="F14"/>
    </sheetView>
  </sheetViews>
  <sheetFormatPr defaultColWidth="9.140625" defaultRowHeight="12.75"/>
  <cols>
    <col min="1" max="1" width="15.42578125" style="96" customWidth="1"/>
    <col min="2" max="2" width="18.5703125" style="96" customWidth="1"/>
    <col min="3" max="3" width="13.5703125" style="96" customWidth="1"/>
    <col min="4" max="4" width="18.140625" style="96" customWidth="1"/>
    <col min="5" max="5" width="15.5703125" style="96" customWidth="1"/>
    <col min="6" max="6" width="13.5703125" style="96" customWidth="1"/>
    <col min="7" max="7" width="14.5703125" style="96" bestFit="1" customWidth="1"/>
    <col min="8" max="8" width="12" style="96" customWidth="1"/>
    <col min="9" max="9" width="0.42578125" style="96" hidden="1" customWidth="1"/>
    <col min="10" max="16384" width="9.140625" style="96"/>
  </cols>
  <sheetData>
    <row r="1" spans="1:9" ht="15.75">
      <c r="A1" s="827" t="s">
        <v>287</v>
      </c>
      <c r="B1" s="828"/>
      <c r="C1" s="828"/>
      <c r="D1" s="828"/>
      <c r="E1" s="828"/>
      <c r="F1" s="828"/>
      <c r="G1" s="828"/>
      <c r="H1" s="828"/>
      <c r="I1" s="829"/>
    </row>
    <row r="2" spans="1:9" ht="15.75">
      <c r="A2" s="814" t="s">
        <v>1</v>
      </c>
      <c r="B2" s="830"/>
      <c r="C2" s="830"/>
      <c r="D2" s="830"/>
      <c r="E2" s="830"/>
      <c r="F2" s="830"/>
      <c r="G2" s="830"/>
      <c r="H2" s="830"/>
      <c r="I2" s="726"/>
    </row>
    <row r="3" spans="1:9" ht="18.75">
      <c r="A3" s="831" t="s">
        <v>288</v>
      </c>
      <c r="B3" s="832"/>
      <c r="C3" s="832"/>
      <c r="D3" s="832"/>
      <c r="E3" s="832"/>
      <c r="F3" s="832"/>
      <c r="G3" s="832"/>
      <c r="H3" s="832"/>
      <c r="I3" s="276"/>
    </row>
    <row r="4" spans="1:9" ht="15.75">
      <c r="A4" s="673" t="s">
        <v>289</v>
      </c>
      <c r="B4" s="674"/>
      <c r="C4" s="727"/>
      <c r="D4" s="727"/>
      <c r="E4" s="727"/>
      <c r="F4" s="727"/>
      <c r="G4" s="727"/>
      <c r="H4" s="727"/>
      <c r="I4" s="277"/>
    </row>
    <row r="5" spans="1:9" ht="15.75">
      <c r="A5" s="302"/>
      <c r="B5" s="833" t="s">
        <v>290</v>
      </c>
      <c r="C5" s="834"/>
      <c r="D5" s="834"/>
      <c r="E5" s="834"/>
      <c r="F5" s="834"/>
      <c r="G5" s="834"/>
      <c r="H5" s="835"/>
      <c r="I5" s="747"/>
    </row>
    <row r="6" spans="1:9" ht="63.75">
      <c r="A6" s="300" t="s">
        <v>265</v>
      </c>
      <c r="B6" s="751" t="s">
        <v>291</v>
      </c>
      <c r="C6" s="751" t="s">
        <v>292</v>
      </c>
      <c r="D6" s="751" t="s">
        <v>293</v>
      </c>
      <c r="E6" s="752" t="s">
        <v>294</v>
      </c>
      <c r="F6" s="751" t="s">
        <v>295</v>
      </c>
      <c r="G6" s="751" t="s">
        <v>296</v>
      </c>
      <c r="H6" s="751" t="s">
        <v>297</v>
      </c>
      <c r="I6" s="747"/>
    </row>
    <row r="7" spans="1:9">
      <c r="A7" s="186" t="s">
        <v>268</v>
      </c>
      <c r="B7" s="518">
        <v>0</v>
      </c>
      <c r="C7" s="518">
        <v>0</v>
      </c>
      <c r="D7" s="518">
        <v>0</v>
      </c>
      <c r="E7" s="518">
        <v>1</v>
      </c>
      <c r="F7" s="518">
        <v>0</v>
      </c>
      <c r="G7" s="518">
        <v>0</v>
      </c>
      <c r="H7" s="518">
        <v>0</v>
      </c>
      <c r="I7" s="121">
        <v>1</v>
      </c>
    </row>
    <row r="8" spans="1:9">
      <c r="A8" s="186" t="s">
        <v>269</v>
      </c>
      <c r="B8" s="518">
        <v>304</v>
      </c>
      <c r="C8" s="518">
        <v>0</v>
      </c>
      <c r="D8" s="518">
        <v>0</v>
      </c>
      <c r="E8" s="518">
        <v>1</v>
      </c>
      <c r="F8" s="518">
        <v>2</v>
      </c>
      <c r="G8" s="518">
        <v>0</v>
      </c>
      <c r="H8" s="518">
        <v>1</v>
      </c>
      <c r="I8" s="121">
        <v>12</v>
      </c>
    </row>
    <row r="9" spans="1:9">
      <c r="A9" s="186" t="s">
        <v>270</v>
      </c>
      <c r="B9" s="518">
        <v>28</v>
      </c>
      <c r="C9" s="518">
        <v>1</v>
      </c>
      <c r="D9" s="518">
        <v>0</v>
      </c>
      <c r="E9" s="518">
        <v>1</v>
      </c>
      <c r="F9" s="518">
        <v>4</v>
      </c>
      <c r="G9" s="518">
        <v>3</v>
      </c>
      <c r="H9" s="518">
        <v>0</v>
      </c>
      <c r="I9" s="121">
        <v>4</v>
      </c>
    </row>
    <row r="10" spans="1:9">
      <c r="A10" s="186" t="s">
        <v>271</v>
      </c>
      <c r="B10" s="518">
        <v>163</v>
      </c>
      <c r="C10" s="518">
        <v>1</v>
      </c>
      <c r="D10" s="518">
        <v>0</v>
      </c>
      <c r="E10" s="518">
        <v>0</v>
      </c>
      <c r="F10" s="518">
        <v>4</v>
      </c>
      <c r="G10" s="518">
        <v>0</v>
      </c>
      <c r="H10" s="518">
        <v>0</v>
      </c>
      <c r="I10" s="121">
        <v>1</v>
      </c>
    </row>
    <row r="11" spans="1:9">
      <c r="A11" s="186" t="s">
        <v>272</v>
      </c>
      <c r="B11" s="518">
        <v>20766</v>
      </c>
      <c r="C11" s="518">
        <v>32</v>
      </c>
      <c r="D11" s="518">
        <v>0</v>
      </c>
      <c r="E11" s="518">
        <v>16</v>
      </c>
      <c r="F11" s="518">
        <v>138</v>
      </c>
      <c r="G11" s="518">
        <v>44</v>
      </c>
      <c r="H11" s="518">
        <v>21</v>
      </c>
      <c r="I11" s="121">
        <v>125</v>
      </c>
    </row>
    <row r="12" spans="1:9">
      <c r="A12" s="186" t="s">
        <v>273</v>
      </c>
      <c r="B12" s="518">
        <v>252</v>
      </c>
      <c r="C12" s="518">
        <v>5</v>
      </c>
      <c r="D12" s="518">
        <v>0</v>
      </c>
      <c r="E12" s="518">
        <v>9</v>
      </c>
      <c r="F12" s="518">
        <v>41</v>
      </c>
      <c r="G12" s="518">
        <v>6</v>
      </c>
      <c r="H12" s="518">
        <v>4</v>
      </c>
      <c r="I12" s="121">
        <v>124</v>
      </c>
    </row>
    <row r="13" spans="1:9">
      <c r="A13" s="186" t="s">
        <v>274</v>
      </c>
      <c r="B13" s="518">
        <v>3576</v>
      </c>
      <c r="C13" s="518">
        <v>22</v>
      </c>
      <c r="D13" s="518">
        <v>0</v>
      </c>
      <c r="E13" s="518">
        <v>20</v>
      </c>
      <c r="F13" s="518">
        <v>92</v>
      </c>
      <c r="G13" s="518">
        <v>71</v>
      </c>
      <c r="H13" s="518">
        <v>5</v>
      </c>
      <c r="I13" s="121">
        <v>109</v>
      </c>
    </row>
    <row r="14" spans="1:9">
      <c r="A14" s="186" t="s">
        <v>275</v>
      </c>
      <c r="B14" s="518">
        <v>226</v>
      </c>
      <c r="C14" s="518">
        <v>15</v>
      </c>
      <c r="D14" s="518">
        <v>0</v>
      </c>
      <c r="E14" s="518">
        <v>9</v>
      </c>
      <c r="F14" s="518">
        <v>45</v>
      </c>
      <c r="G14" s="518">
        <v>73</v>
      </c>
      <c r="H14" s="518">
        <v>3</v>
      </c>
      <c r="I14" s="121">
        <v>98</v>
      </c>
    </row>
    <row r="15" spans="1:9">
      <c r="A15" s="186" t="s">
        <v>276</v>
      </c>
      <c r="B15" s="518">
        <v>13045</v>
      </c>
      <c r="C15" s="518">
        <v>0</v>
      </c>
      <c r="D15" s="518">
        <v>0</v>
      </c>
      <c r="E15" s="518">
        <v>2</v>
      </c>
      <c r="F15" s="518">
        <v>2</v>
      </c>
      <c r="G15" s="518">
        <v>0</v>
      </c>
      <c r="H15" s="518">
        <v>1</v>
      </c>
      <c r="I15" s="121">
        <v>1</v>
      </c>
    </row>
    <row r="16" spans="1:9">
      <c r="A16" s="186" t="s">
        <v>277</v>
      </c>
      <c r="B16" s="518">
        <v>16983</v>
      </c>
      <c r="C16" s="518">
        <v>0</v>
      </c>
      <c r="D16" s="518">
        <v>0</v>
      </c>
      <c r="E16" s="518">
        <v>1</v>
      </c>
      <c r="F16" s="518">
        <v>12</v>
      </c>
      <c r="G16" s="518">
        <v>0</v>
      </c>
      <c r="H16" s="518">
        <v>3</v>
      </c>
      <c r="I16" s="121">
        <v>2</v>
      </c>
    </row>
    <row r="17" spans="1:9">
      <c r="A17" s="186" t="s">
        <v>278</v>
      </c>
      <c r="B17" s="518">
        <v>3491</v>
      </c>
      <c r="C17" s="518">
        <v>1</v>
      </c>
      <c r="D17" s="518">
        <v>0</v>
      </c>
      <c r="E17" s="518">
        <v>61</v>
      </c>
      <c r="F17" s="518">
        <v>27</v>
      </c>
      <c r="G17" s="518">
        <v>4</v>
      </c>
      <c r="H17" s="518">
        <v>34</v>
      </c>
      <c r="I17" s="121">
        <v>44</v>
      </c>
    </row>
    <row r="18" spans="1:9">
      <c r="A18" s="301" t="s">
        <v>279</v>
      </c>
      <c r="B18" s="519">
        <v>3</v>
      </c>
      <c r="C18" s="519">
        <v>8</v>
      </c>
      <c r="D18" s="519">
        <v>0</v>
      </c>
      <c r="E18" s="519">
        <v>0</v>
      </c>
      <c r="F18" s="519">
        <v>5</v>
      </c>
      <c r="G18" s="519">
        <v>3</v>
      </c>
      <c r="H18" s="519">
        <v>0</v>
      </c>
      <c r="I18" s="121">
        <v>7</v>
      </c>
    </row>
    <row r="19" spans="1:9">
      <c r="A19" s="278" t="s">
        <v>10</v>
      </c>
      <c r="B19" s="425">
        <f>SUM(B7:B18)</f>
        <v>58837</v>
      </c>
      <c r="C19" s="425">
        <f t="shared" ref="C19:H19" si="0">SUM(C7:C18)</f>
        <v>85</v>
      </c>
      <c r="D19" s="425">
        <f t="shared" si="0"/>
        <v>0</v>
      </c>
      <c r="E19" s="425">
        <f t="shared" si="0"/>
        <v>121</v>
      </c>
      <c r="F19" s="425">
        <f t="shared" si="0"/>
        <v>372</v>
      </c>
      <c r="G19" s="425">
        <f t="shared" si="0"/>
        <v>204</v>
      </c>
      <c r="H19" s="425">
        <f t="shared" si="0"/>
        <v>72</v>
      </c>
      <c r="I19" s="747">
        <v>26454</v>
      </c>
    </row>
    <row r="21" spans="1:9">
      <c r="A21" s="771" t="s">
        <v>298</v>
      </c>
      <c r="B21" s="771"/>
      <c r="C21" s="771"/>
      <c r="D21" s="771"/>
      <c r="E21" s="771"/>
      <c r="F21" s="771"/>
      <c r="G21" s="771"/>
      <c r="H21" s="771"/>
      <c r="I21" s="771"/>
    </row>
    <row r="22" spans="1:9">
      <c r="A22" s="747" t="s">
        <v>55</v>
      </c>
      <c r="B22" s="747"/>
      <c r="C22" s="747"/>
      <c r="D22" s="747"/>
      <c r="E22" s="747"/>
      <c r="F22" s="747"/>
      <c r="G22" s="747"/>
      <c r="H22" s="747"/>
      <c r="I22" s="747"/>
    </row>
  </sheetData>
  <mergeCells count="5">
    <mergeCell ref="A1:I1"/>
    <mergeCell ref="A2:H2"/>
    <mergeCell ref="A3:H3"/>
    <mergeCell ref="B5:H5"/>
    <mergeCell ref="A21:I21"/>
  </mergeCells>
  <printOptions horizontalCentered="1" verticalCentered="1"/>
  <pageMargins left="0.25" right="0.25" top="0.5" bottom="0.5" header="0.5" footer="0.5"/>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11" ma:contentTypeDescription="Create a new document." ma:contentTypeScope="" ma:versionID="6d8949ec30b636a6678200e7840b371d">
  <xsd:schema xmlns:xsd="http://www.w3.org/2001/XMLSchema" xmlns:xs="http://www.w3.org/2001/XMLSchema" xmlns:p="http://schemas.microsoft.com/office/2006/metadata/properties" xmlns:ns2="e5e22d63-cd76-4ad0-9cc0-8f2b2146ce9f" xmlns:ns3="1f515989-4afe-4bfb-8869-4f44a11afb39" targetNamespace="http://schemas.microsoft.com/office/2006/metadata/properties" ma:root="true" ma:fieldsID="d04fdbc01dc413add7a086263a2165f0" ns2:_="" ns3:_="">
    <xsd:import namespace="e5e22d63-cd76-4ad0-9cc0-8f2b2146ce9f"/>
    <xsd:import namespace="1f515989-4afe-4bfb-8869-4f44a11afb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22d63-cd76-4ad0-9cc0-8f2b2146ce9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286C87-BDAA-4092-9BFD-0FDD79EB58CC}"/>
</file>

<file path=customXml/itemProps2.xml><?xml version="1.0" encoding="utf-8"?>
<ds:datastoreItem xmlns:ds="http://schemas.openxmlformats.org/officeDocument/2006/customXml" ds:itemID="{93540C34-B68F-4BD1-AD6F-E521573F6D81}"/>
</file>

<file path=customXml/itemProps3.xml><?xml version="1.0" encoding="utf-8"?>
<ds:datastoreItem xmlns:ds="http://schemas.openxmlformats.org/officeDocument/2006/customXml" ds:itemID="{5777EAAE-BFB8-4910-8C1C-D335FCAE99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Levine, Jessica "Jessie"</cp:lastModifiedBy>
  <cp:revision/>
  <dcterms:created xsi:type="dcterms:W3CDTF">1996-10-14T23:33:28Z</dcterms:created>
  <dcterms:modified xsi:type="dcterms:W3CDTF">2022-01-28T16:29:54Z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y fmtid="{D5CDD505-2E9C-101B-9397-08002B2CF9AE}" pid="3" name="BExAnalyzer_OldName">
    <vt:lpwstr>SoCalGas October 2021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