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drawings/drawing1.xml" ContentType="application/vnd.openxmlformats-officedocument.drawing+xml"/>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defaultThemeVersion="124226"/>
  <mc:AlternateContent xmlns:mc="http://schemas.openxmlformats.org/markup-compatibility/2006">
    <mc:Choice Requires="x15">
      <x15ac:absPath xmlns:x15ac="http://schemas.microsoft.com/office/spreadsheetml/2010/11/ac" url="C:\Users\dmnoguer\AppData\Roaming\iManage\Work\Recent\SE2019000277-SCG_ Low Income Programs Application (2021 - 2026)\"/>
    </mc:Choice>
  </mc:AlternateContent>
  <xr:revisionPtr revIDLastSave="0" documentId="13_ncr:1_{F588D393-43CA-4D91-BAE1-DAB45E0D5180}" xr6:coauthVersionLast="47" xr6:coauthVersionMax="47" xr10:uidLastSave="{00000000-0000-0000-0000-000000000000}"/>
  <bookViews>
    <workbookView xWindow="-120" yWindow="-120" windowWidth="29040" windowHeight="15840" tabRatio="805" firstSheet="8" activeTab="10" xr2:uid="{00000000-000D-0000-FFFF-FFFF00000000}"/>
  </bookViews>
  <sheets>
    <sheet name="ESA Table 1" sheetId="2" r:id="rId1"/>
    <sheet name="ESA Table 1A" sheetId="37" r:id="rId2"/>
    <sheet name="ESA Table 2" sheetId="72"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1'!$A$1:$M$35</definedName>
    <definedName name="_xlnm.Print_Area" localSheetId="22">'CARE Table 10'!$A$1:$B$47</definedName>
    <definedName name="_xlnm.Print_Area" localSheetId="23">'CARE Table 11'!$A$1:$G$38</definedName>
    <definedName name="_xlnm.Print_Area" localSheetId="14">'CARE Table 2'!$A$1:$Y$27</definedName>
    <definedName name="_xlnm.Print_Area" localSheetId="15">'CARE Table 3A _3B'!$A$1:$I$49</definedName>
    <definedName name="_xlnm.Print_Area" localSheetId="16">'CARE Table 4'!$A$1:$G$15</definedName>
    <definedName name="_xlnm.Print_Area" localSheetId="17">'CARE Table 5'!$A$1:$J$21</definedName>
    <definedName name="_xlnm.Print_Area" localSheetId="18">'CARE Table 6'!$A$1:$H$26</definedName>
    <definedName name="_xlnm.Print_Area" localSheetId="19">'CARE Table 7'!$A$1:$G$39</definedName>
    <definedName name="_xlnm.Print_Area" localSheetId="20">'CARE Table 8'!$A$1:$I$22</definedName>
    <definedName name="_xlnm.Print_Area" localSheetId="21">'CARE Table 9'!$A$1:$E$13</definedName>
    <definedName name="_xlnm.Print_Area" localSheetId="0">'ESA Table 1'!$A$1:$M$37</definedName>
    <definedName name="_xlnm.Print_Area" localSheetId="1">'ESA Table 1A'!$A$1:$M$24</definedName>
    <definedName name="_xlnm.Print_Area" localSheetId="2">'ESA Table 2'!$A$1:$AF$82</definedName>
    <definedName name="_xlnm.Print_Area" localSheetId="3">'ESA Table 2A'!$A$1:$H$83</definedName>
    <definedName name="_xlnm.Print_Area" localSheetId="4">'ESA Table 2B'!$A$1:$H$84</definedName>
    <definedName name="_xlnm.Print_Area" localSheetId="5">'ESA Table 2B-1'!$A$1:$D$42</definedName>
    <definedName name="_xlnm.Print_Area" localSheetId="6">'ESA Table 3A_3B'!$A$1:$B$49</definedName>
    <definedName name="_xlnm.Print_Area" localSheetId="7">'ESA Table 4A_4B_4C'!$A$1:$G$57</definedName>
    <definedName name="_xlnm.Print_Area" localSheetId="8">'ESA Table 4A-2'!$A$1:$I$22</definedName>
    <definedName name="_xlnm.Print_Area" localSheetId="9">'ESA Table 5A_5B_5C'!$A$1:$Q$54</definedName>
    <definedName name="_xlnm.Print_Area" localSheetId="10">'ESA Table 6'!$A$1:$M$22</definedName>
    <definedName name="_xlnm.Print_Area" localSheetId="11">'ESA Table 7A_7B_7C'!$A$1:$D$20</definedName>
    <definedName name="_xlnm.Print_Area" localSheetId="12">'ESA Table 8'!$A$1:$J$43</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9" l="1"/>
  <c r="F18" i="17"/>
  <c r="E18" i="17"/>
  <c r="C18" i="17"/>
  <c r="G18" i="12"/>
  <c r="F18" i="12"/>
  <c r="E18" i="12"/>
  <c r="C18" i="12"/>
  <c r="U20" i="13"/>
  <c r="V20" i="13"/>
  <c r="T20" i="13"/>
  <c r="P20" i="13"/>
  <c r="Q20" i="13"/>
  <c r="R20" i="13"/>
  <c r="S20" i="13"/>
  <c r="K20" i="13"/>
  <c r="L20" i="13"/>
  <c r="M20" i="13"/>
  <c r="N20" i="13"/>
  <c r="O20" i="13"/>
  <c r="F20" i="13"/>
  <c r="G20" i="13"/>
  <c r="H20" i="13"/>
  <c r="I20" i="13"/>
  <c r="J20" i="13"/>
  <c r="E20" i="13"/>
  <c r="D20" i="13"/>
  <c r="C20" i="13"/>
  <c r="B20" i="13"/>
  <c r="D13" i="12" l="1"/>
  <c r="B18" i="17"/>
  <c r="E18" i="19" l="1"/>
  <c r="C18" i="19"/>
  <c r="F18" i="19"/>
  <c r="I18" i="19"/>
  <c r="H13" i="19"/>
  <c r="G13" i="19"/>
  <c r="H13" i="17"/>
  <c r="G13" i="17"/>
  <c r="D13" i="17"/>
  <c r="B18" i="12"/>
  <c r="D18" i="12" s="1"/>
  <c r="I13" i="12"/>
  <c r="H13" i="12"/>
  <c r="W20" i="13" l="1"/>
  <c r="X20" i="13"/>
  <c r="Y15" i="13"/>
  <c r="I27" i="71"/>
  <c r="H27" i="71"/>
  <c r="G27" i="71"/>
  <c r="D27" i="71"/>
  <c r="C17" i="72" l="1"/>
  <c r="C20" i="72"/>
  <c r="C16" i="72"/>
  <c r="C22" i="72"/>
  <c r="C23" i="72"/>
  <c r="H8" i="19"/>
  <c r="H9" i="19"/>
  <c r="H10" i="19"/>
  <c r="H11" i="19"/>
  <c r="H12" i="19"/>
  <c r="H7" i="19"/>
  <c r="G7" i="19"/>
  <c r="G8" i="19"/>
  <c r="G9" i="19"/>
  <c r="G10" i="19"/>
  <c r="G11" i="19"/>
  <c r="G12" i="19"/>
  <c r="G6" i="19"/>
  <c r="H7" i="17"/>
  <c r="H8" i="17"/>
  <c r="H9" i="17"/>
  <c r="H10" i="17"/>
  <c r="H11" i="17"/>
  <c r="H12" i="17"/>
  <c r="H6" i="17"/>
  <c r="G7" i="17"/>
  <c r="G8" i="17"/>
  <c r="G9" i="17"/>
  <c r="G10" i="17"/>
  <c r="G11" i="17"/>
  <c r="G12" i="17"/>
  <c r="G6" i="17"/>
  <c r="D7" i="17"/>
  <c r="D8" i="17"/>
  <c r="D9" i="17"/>
  <c r="D10" i="17"/>
  <c r="D11" i="17"/>
  <c r="D12" i="17"/>
  <c r="D6" i="17"/>
  <c r="I12" i="12"/>
  <c r="I10" i="12"/>
  <c r="I11" i="12"/>
  <c r="H12" i="12"/>
  <c r="H10" i="12"/>
  <c r="H11" i="12"/>
  <c r="G9" i="12"/>
  <c r="H9" i="12" s="1"/>
  <c r="G8" i="12"/>
  <c r="I8" i="12" s="1"/>
  <c r="G7" i="12"/>
  <c r="H7" i="12" s="1"/>
  <c r="G6" i="12"/>
  <c r="H6" i="12" s="1"/>
  <c r="D12" i="12"/>
  <c r="D7" i="12"/>
  <c r="D8" i="12"/>
  <c r="D9" i="12"/>
  <c r="D10" i="12"/>
  <c r="D11" i="12"/>
  <c r="D6" i="12"/>
  <c r="Y9" i="13"/>
  <c r="Y10" i="13"/>
  <c r="Y11" i="13"/>
  <c r="Y12" i="13"/>
  <c r="Y13" i="13"/>
  <c r="Y8" i="13"/>
  <c r="T9" i="13"/>
  <c r="T10" i="13"/>
  <c r="T11" i="13"/>
  <c r="T12" i="13"/>
  <c r="T13" i="13"/>
  <c r="T8" i="13"/>
  <c r="O9" i="13"/>
  <c r="O10" i="13"/>
  <c r="O11" i="13"/>
  <c r="O12" i="13"/>
  <c r="O13" i="13"/>
  <c r="O8" i="13"/>
  <c r="J9" i="13"/>
  <c r="J10" i="13"/>
  <c r="J11" i="13"/>
  <c r="J12" i="13"/>
  <c r="J13" i="13"/>
  <c r="J8" i="13"/>
  <c r="E9" i="13"/>
  <c r="E10" i="13"/>
  <c r="E11" i="13"/>
  <c r="K11" i="13" s="1"/>
  <c r="E12" i="13"/>
  <c r="K12" i="13" s="1"/>
  <c r="E13" i="13"/>
  <c r="K13" i="13" s="1"/>
  <c r="E8" i="13"/>
  <c r="I9" i="12" l="1"/>
  <c r="K8" i="13"/>
  <c r="K10" i="13"/>
  <c r="U10" i="13" s="1"/>
  <c r="K9" i="13"/>
  <c r="U9" i="13" s="1"/>
  <c r="I6" i="12"/>
  <c r="H8" i="12"/>
  <c r="I7" i="12"/>
  <c r="V12" i="13"/>
  <c r="U12" i="13"/>
  <c r="V11" i="13"/>
  <c r="U11" i="13"/>
  <c r="U8" i="13"/>
  <c r="V8" i="13"/>
  <c r="V10" i="13"/>
  <c r="U13" i="13"/>
  <c r="V13" i="13"/>
  <c r="V9" i="13" l="1"/>
  <c r="D18" i="2" l="1"/>
  <c r="C18" i="2" l="1"/>
  <c r="I25" i="71"/>
  <c r="I26" i="71"/>
  <c r="H26" i="71"/>
  <c r="G26" i="71"/>
  <c r="D26" i="71"/>
  <c r="B44" i="12" l="1"/>
  <c r="Y14" i="13"/>
  <c r="F33" i="23" l="1"/>
  <c r="D33" i="23"/>
  <c r="C62" i="72"/>
  <c r="C63" i="72"/>
  <c r="C61" i="72"/>
  <c r="C9" i="72"/>
  <c r="C14" i="72"/>
  <c r="C15" i="72"/>
  <c r="C53" i="72"/>
  <c r="C54" i="72"/>
  <c r="G53" i="72"/>
  <c r="G54" i="72"/>
  <c r="H25" i="71"/>
  <c r="G25" i="71" l="1"/>
  <c r="D25" i="71"/>
  <c r="G15" i="37" l="1"/>
  <c r="J15" i="37"/>
  <c r="L15" i="37"/>
  <c r="M15" i="37" s="1"/>
  <c r="D15" i="37"/>
  <c r="I24" i="71" l="1"/>
  <c r="H24" i="71"/>
  <c r="G24" i="71"/>
  <c r="D24" i="71"/>
  <c r="B8" i="20"/>
  <c r="D23" i="71" l="1"/>
  <c r="I23" i="71"/>
  <c r="H23" i="71"/>
  <c r="G23" i="71"/>
  <c r="D19" i="16" l="1"/>
  <c r="I22" i="71" l="1"/>
  <c r="H22" i="71"/>
  <c r="G22" i="71"/>
  <c r="D22" i="71"/>
  <c r="G7" i="48" l="1"/>
  <c r="G8" i="48"/>
  <c r="G9" i="48"/>
  <c r="G10" i="48"/>
  <c r="G11" i="48"/>
  <c r="G12" i="48"/>
  <c r="G13" i="48"/>
  <c r="G14" i="48"/>
  <c r="G15" i="48"/>
  <c r="G16" i="48"/>
  <c r="G17" i="48"/>
  <c r="G18" i="48"/>
  <c r="F19" i="48"/>
  <c r="E19" i="48"/>
  <c r="C19" i="48"/>
  <c r="B19" i="48"/>
  <c r="D18" i="48"/>
  <c r="D17" i="48"/>
  <c r="D16" i="48"/>
  <c r="D15" i="48"/>
  <c r="D14" i="48"/>
  <c r="D13" i="48"/>
  <c r="D12" i="48"/>
  <c r="D11" i="48"/>
  <c r="D10" i="48"/>
  <c r="D9" i="48"/>
  <c r="D8" i="48"/>
  <c r="D7" i="48"/>
  <c r="G19" i="48" l="1"/>
  <c r="D19" i="48"/>
  <c r="F26" i="23"/>
  <c r="D26" i="23"/>
  <c r="D21" i="71" l="1"/>
  <c r="J11" i="71"/>
  <c r="J12" i="71" s="1"/>
  <c r="J13" i="71" s="1"/>
  <c r="J14" i="71" s="1"/>
  <c r="G21" i="71"/>
  <c r="AA64" i="72"/>
  <c r="AA58" i="72" s="1"/>
  <c r="S64" i="72"/>
  <c r="K64" i="72"/>
  <c r="C64" i="72"/>
  <c r="C58" i="72" s="1"/>
  <c r="AE56" i="72"/>
  <c r="AF25" i="72" s="1"/>
  <c r="AD56" i="72"/>
  <c r="W56" i="72"/>
  <c r="V56" i="72"/>
  <c r="O56" i="72"/>
  <c r="N56" i="72"/>
  <c r="G51" i="72"/>
  <c r="F51" i="72"/>
  <c r="C51" i="72"/>
  <c r="G49" i="72"/>
  <c r="F49" i="72"/>
  <c r="C49" i="72"/>
  <c r="G48" i="72"/>
  <c r="F48" i="72"/>
  <c r="C48" i="72"/>
  <c r="G47" i="72"/>
  <c r="F47" i="72"/>
  <c r="C47" i="72"/>
  <c r="G45" i="72"/>
  <c r="F45" i="72"/>
  <c r="C45" i="72"/>
  <c r="G44" i="72"/>
  <c r="F44" i="72"/>
  <c r="C44" i="72"/>
  <c r="G43" i="72"/>
  <c r="F43" i="72"/>
  <c r="C43" i="72"/>
  <c r="G42" i="72"/>
  <c r="F42" i="72"/>
  <c r="C42" i="72"/>
  <c r="G41" i="72"/>
  <c r="F41" i="72"/>
  <c r="C41" i="72"/>
  <c r="G39" i="72"/>
  <c r="F39" i="72"/>
  <c r="C39" i="72"/>
  <c r="G37" i="72"/>
  <c r="F37" i="72"/>
  <c r="C37" i="72"/>
  <c r="G36" i="72"/>
  <c r="F36" i="72"/>
  <c r="C36" i="72"/>
  <c r="G34" i="72"/>
  <c r="F34" i="72"/>
  <c r="C34" i="72"/>
  <c r="G33" i="72"/>
  <c r="F33" i="72"/>
  <c r="C33" i="72"/>
  <c r="G32" i="72"/>
  <c r="F32" i="72"/>
  <c r="C32" i="72"/>
  <c r="G31" i="72"/>
  <c r="F31" i="72"/>
  <c r="C31" i="72"/>
  <c r="G30" i="72"/>
  <c r="F30" i="72"/>
  <c r="C30" i="72"/>
  <c r="G29" i="72"/>
  <c r="F29" i="72"/>
  <c r="C29" i="72"/>
  <c r="G28" i="72"/>
  <c r="F28" i="72"/>
  <c r="C28" i="72"/>
  <c r="G27" i="72"/>
  <c r="F27" i="72"/>
  <c r="C27" i="72"/>
  <c r="G26" i="72"/>
  <c r="F26" i="72"/>
  <c r="C26" i="72"/>
  <c r="G25" i="72"/>
  <c r="F25" i="72"/>
  <c r="C25" i="72"/>
  <c r="G23" i="72"/>
  <c r="F23" i="72"/>
  <c r="G22" i="72"/>
  <c r="F22" i="72"/>
  <c r="G20" i="72"/>
  <c r="F20" i="72"/>
  <c r="G19" i="72"/>
  <c r="F19" i="72"/>
  <c r="C19" i="72"/>
  <c r="G18" i="72"/>
  <c r="F18" i="72"/>
  <c r="C18" i="72"/>
  <c r="G17" i="72"/>
  <c r="F17" i="72"/>
  <c r="G16" i="72"/>
  <c r="F16" i="72"/>
  <c r="G15" i="72"/>
  <c r="F15" i="72"/>
  <c r="G14" i="72"/>
  <c r="F14" i="72"/>
  <c r="G12" i="72"/>
  <c r="F12" i="72"/>
  <c r="C12" i="72"/>
  <c r="G11" i="72"/>
  <c r="F11" i="72"/>
  <c r="C11" i="72"/>
  <c r="G10" i="72"/>
  <c r="F10" i="72"/>
  <c r="C10" i="72"/>
  <c r="G9" i="72"/>
  <c r="F9" i="72"/>
  <c r="S58" i="72" l="1"/>
  <c r="AF9" i="72"/>
  <c r="AF16" i="72"/>
  <c r="AF15" i="72"/>
  <c r="AF11" i="72"/>
  <c r="AF10" i="72"/>
  <c r="AF12" i="72"/>
  <c r="AF14" i="72"/>
  <c r="AF17" i="72"/>
  <c r="AF20" i="72"/>
  <c r="AF19" i="72"/>
  <c r="AF18" i="72"/>
  <c r="AF27" i="72"/>
  <c r="AF29" i="72"/>
  <c r="AF28" i="72"/>
  <c r="AF31" i="72"/>
  <c r="AF30" i="72"/>
  <c r="AF32" i="72"/>
  <c r="AF36" i="72"/>
  <c r="AF41" i="72"/>
  <c r="AF43" i="72"/>
  <c r="AF34" i="72"/>
  <c r="AF37" i="72"/>
  <c r="AF44" i="72"/>
  <c r="AF33" i="72"/>
  <c r="AF39" i="72"/>
  <c r="AF42" i="72"/>
  <c r="AF45" i="72"/>
  <c r="AF22" i="72"/>
  <c r="AF54" i="72"/>
  <c r="AF23" i="72"/>
  <c r="AF47" i="72"/>
  <c r="AF53" i="72"/>
  <c r="AF26" i="72"/>
  <c r="AF49" i="72"/>
  <c r="AF51" i="72"/>
  <c r="X54" i="72"/>
  <c r="X26" i="72"/>
  <c r="P54" i="72"/>
  <c r="P26" i="72"/>
  <c r="X10" i="72"/>
  <c r="X15" i="72"/>
  <c r="X11" i="72"/>
  <c r="X16" i="72"/>
  <c r="X20" i="72"/>
  <c r="X30" i="72"/>
  <c r="X34" i="72"/>
  <c r="X41" i="72"/>
  <c r="X45" i="72"/>
  <c r="X19" i="72"/>
  <c r="X29" i="72"/>
  <c r="X33" i="72"/>
  <c r="X39" i="72"/>
  <c r="X44" i="72"/>
  <c r="X51" i="72"/>
  <c r="X53" i="72"/>
  <c r="X12" i="72"/>
  <c r="X17" i="72"/>
  <c r="X22" i="72"/>
  <c r="X27" i="72"/>
  <c r="X31" i="72"/>
  <c r="X36" i="72"/>
  <c r="X42" i="72"/>
  <c r="X47" i="72"/>
  <c r="X25" i="72"/>
  <c r="X9" i="72"/>
  <c r="X14" i="72"/>
  <c r="X18" i="72"/>
  <c r="X23" i="72"/>
  <c r="X28" i="72"/>
  <c r="X32" i="72"/>
  <c r="X37" i="72"/>
  <c r="X43" i="72"/>
  <c r="X48" i="72"/>
  <c r="X49" i="72"/>
  <c r="P39" i="72"/>
  <c r="P48" i="72"/>
  <c r="P10" i="72"/>
  <c r="P9" i="72"/>
  <c r="P12" i="72"/>
  <c r="P15" i="72"/>
  <c r="P17" i="72"/>
  <c r="P19" i="72"/>
  <c r="P11" i="72"/>
  <c r="P14" i="72"/>
  <c r="P16" i="72"/>
  <c r="P18" i="72"/>
  <c r="P23" i="72"/>
  <c r="P20" i="72"/>
  <c r="P22" i="72"/>
  <c r="P31" i="72"/>
  <c r="P25" i="72"/>
  <c r="P27" i="72"/>
  <c r="P33" i="72"/>
  <c r="P29" i="72"/>
  <c r="P36" i="72"/>
  <c r="P42" i="72"/>
  <c r="P44" i="72"/>
  <c r="P28" i="72"/>
  <c r="P30" i="72"/>
  <c r="P32" i="72"/>
  <c r="P34" i="72"/>
  <c r="P37" i="72"/>
  <c r="P41" i="72"/>
  <c r="P43" i="72"/>
  <c r="P45" i="72"/>
  <c r="P49" i="72"/>
  <c r="P47" i="72"/>
  <c r="P53" i="72"/>
  <c r="F56" i="72"/>
  <c r="C66" i="72"/>
  <c r="AF48" i="72"/>
  <c r="P51" i="72"/>
  <c r="G56" i="72"/>
  <c r="H17" i="72" l="1"/>
  <c r="H22" i="72"/>
  <c r="H36" i="72"/>
  <c r="H42" i="72"/>
  <c r="H54" i="72"/>
  <c r="H9" i="72"/>
  <c r="H23" i="72"/>
  <c r="H28" i="72"/>
  <c r="H43" i="72"/>
  <c r="H45" i="72"/>
  <c r="H41" i="72"/>
  <c r="H34" i="72"/>
  <c r="H30" i="72"/>
  <c r="H26" i="72"/>
  <c r="H20" i="72"/>
  <c r="H16" i="72"/>
  <c r="H11" i="72"/>
  <c r="H25" i="72"/>
  <c r="H10" i="72"/>
  <c r="H53" i="72"/>
  <c r="H48" i="72"/>
  <c r="H44" i="72"/>
  <c r="H39" i="72"/>
  <c r="H33" i="72"/>
  <c r="H29" i="72"/>
  <c r="H19" i="72"/>
  <c r="H15" i="72"/>
  <c r="H37" i="72"/>
  <c r="H18" i="72"/>
  <c r="H51" i="72"/>
  <c r="H31" i="72"/>
  <c r="H12" i="72"/>
  <c r="H32" i="72"/>
  <c r="H14" i="72"/>
  <c r="H47" i="72"/>
  <c r="H27" i="72"/>
  <c r="H49" i="72"/>
  <c r="G16" i="37" l="1"/>
  <c r="F23" i="23" l="1"/>
  <c r="D23" i="23"/>
  <c r="F21" i="23"/>
  <c r="D21" i="23"/>
  <c r="F7" i="23"/>
  <c r="D7" i="23"/>
  <c r="F32" i="71" l="1"/>
  <c r="C32" i="71"/>
  <c r="B32" i="71"/>
  <c r="D15" i="71" s="1"/>
  <c r="I20" i="71"/>
  <c r="H20" i="71"/>
  <c r="G20" i="71"/>
  <c r="D20" i="71"/>
  <c r="I19" i="71"/>
  <c r="H19" i="71"/>
  <c r="G19" i="71"/>
  <c r="D19" i="71"/>
  <c r="I18" i="71"/>
  <c r="H18" i="71"/>
  <c r="G18" i="71"/>
  <c r="D18" i="71"/>
  <c r="I17" i="71"/>
  <c r="H17" i="71"/>
  <c r="G17" i="71"/>
  <c r="D17" i="71"/>
  <c r="I16" i="71"/>
  <c r="H16" i="71"/>
  <c r="H32" i="71" s="1"/>
  <c r="G16" i="71"/>
  <c r="D16" i="71"/>
  <c r="I15" i="71"/>
  <c r="G15" i="71"/>
  <c r="D32" i="71" l="1"/>
  <c r="I32" i="71"/>
  <c r="J32" i="71" s="1"/>
  <c r="J15" i="71"/>
  <c r="J16" i="71" s="1"/>
  <c r="J17" i="71" s="1"/>
  <c r="J18" i="71" s="1"/>
  <c r="J19" i="71" s="1"/>
  <c r="J20" i="71" s="1"/>
  <c r="J21" i="71" s="1"/>
  <c r="J22" i="71" s="1"/>
  <c r="J23" i="71" s="1"/>
  <c r="J24" i="71" s="1"/>
  <c r="J25" i="71" s="1"/>
  <c r="J26" i="71" s="1"/>
  <c r="J27" i="71" s="1"/>
  <c r="G32" i="71"/>
  <c r="D8" i="20"/>
  <c r="C8" i="20"/>
  <c r="D16" i="8" l="1"/>
  <c r="J15" i="8"/>
  <c r="J16" i="8"/>
  <c r="G15" i="8"/>
  <c r="L15" i="8"/>
  <c r="G16" i="8"/>
  <c r="L16" i="8"/>
  <c r="M16" i="8"/>
  <c r="C17" i="8"/>
  <c r="D15" i="8"/>
  <c r="M15" i="8" l="1"/>
  <c r="I18" i="37" l="1"/>
  <c r="F18" i="37"/>
  <c r="C18" i="37"/>
  <c r="L16" i="37"/>
  <c r="M16" i="37" s="1"/>
  <c r="J16" i="37"/>
  <c r="D16" i="37"/>
  <c r="G8" i="2" l="1"/>
  <c r="G9" i="2"/>
  <c r="G10" i="2"/>
  <c r="G11" i="2"/>
  <c r="G12" i="2"/>
  <c r="G13" i="2"/>
  <c r="G14" i="2"/>
  <c r="G15" i="2"/>
  <c r="G16" i="2"/>
  <c r="G17" i="2"/>
  <c r="G20" i="2"/>
  <c r="G21" i="2"/>
  <c r="G22" i="2"/>
  <c r="G23" i="2"/>
  <c r="G24" i="2"/>
  <c r="G25" i="2"/>
  <c r="G26" i="2"/>
  <c r="G27" i="2"/>
  <c r="G31" i="2"/>
  <c r="G32" i="2"/>
  <c r="J8" i="2"/>
  <c r="J9" i="2"/>
  <c r="J10" i="2"/>
  <c r="J11" i="2"/>
  <c r="J12" i="2"/>
  <c r="J13" i="2"/>
  <c r="J14" i="2"/>
  <c r="J15" i="2"/>
  <c r="J16" i="2"/>
  <c r="J17" i="2"/>
  <c r="J20" i="2"/>
  <c r="J21" i="2"/>
  <c r="J22" i="2"/>
  <c r="J23" i="2"/>
  <c r="J24" i="2"/>
  <c r="J25" i="2"/>
  <c r="J26" i="2"/>
  <c r="J27" i="2"/>
  <c r="Y20" i="13" l="1"/>
  <c r="F16" i="23" l="1"/>
  <c r="D16" i="23"/>
  <c r="F14" i="23"/>
  <c r="D14" i="23"/>
  <c r="T15" i="13" l="1"/>
  <c r="O15" i="13"/>
  <c r="J15" i="13"/>
  <c r="E15" i="13"/>
  <c r="K15" i="13" l="1"/>
  <c r="V15" i="13" l="1"/>
  <c r="U15" i="13"/>
  <c r="T14" i="13"/>
  <c r="O14" i="13"/>
  <c r="J14" i="13"/>
  <c r="E14" i="13"/>
  <c r="K14" i="13" l="1"/>
  <c r="V14" i="13" s="1"/>
  <c r="U14" i="13" l="1"/>
  <c r="C64" i="38" l="1"/>
  <c r="F53" i="48" l="1"/>
  <c r="N50" i="64"/>
  <c r="F28" i="23"/>
  <c r="D28" i="23"/>
  <c r="G18" i="19"/>
  <c r="Q50" i="64"/>
  <c r="P50" i="64"/>
  <c r="O50" i="64"/>
  <c r="M50" i="64"/>
  <c r="L50" i="64"/>
  <c r="K50" i="64"/>
  <c r="J50" i="64"/>
  <c r="I50" i="64"/>
  <c r="H50" i="64"/>
  <c r="G50" i="64"/>
  <c r="F50" i="64"/>
  <c r="E50" i="64"/>
  <c r="D50" i="64"/>
  <c r="C50" i="64"/>
  <c r="B50" i="64"/>
  <c r="Q35" i="64"/>
  <c r="P35" i="64"/>
  <c r="O35" i="64"/>
  <c r="N35" i="64"/>
  <c r="M35" i="64"/>
  <c r="L35" i="64"/>
  <c r="K35" i="64"/>
  <c r="J35" i="64"/>
  <c r="I35" i="64"/>
  <c r="H35" i="64"/>
  <c r="G35" i="64"/>
  <c r="F35" i="64"/>
  <c r="E35" i="64"/>
  <c r="D35" i="64"/>
  <c r="C35" i="64"/>
  <c r="B35" i="64"/>
  <c r="Q14" i="64"/>
  <c r="P14" i="64"/>
  <c r="O14" i="64"/>
  <c r="N14" i="64"/>
  <c r="M14" i="64"/>
  <c r="L14" i="64"/>
  <c r="K14" i="64"/>
  <c r="J14" i="64"/>
  <c r="I14" i="64"/>
  <c r="H14" i="64"/>
  <c r="G14" i="64"/>
  <c r="F14" i="64"/>
  <c r="E14" i="64"/>
  <c r="D14" i="64"/>
  <c r="C14" i="64"/>
  <c r="B14" i="64"/>
  <c r="H19" i="63"/>
  <c r="G19" i="63"/>
  <c r="F19" i="63"/>
  <c r="E19" i="63"/>
  <c r="D19" i="63"/>
  <c r="C19" i="63"/>
  <c r="B19" i="63"/>
  <c r="B34" i="62"/>
  <c r="B33" i="62"/>
  <c r="B32" i="62"/>
  <c r="B30" i="62"/>
  <c r="B28" i="62"/>
  <c r="D65" i="38"/>
  <c r="D64" i="38"/>
  <c r="B67" i="38"/>
  <c r="D18" i="17"/>
  <c r="G14" i="37"/>
  <c r="G13" i="37"/>
  <c r="G12" i="37"/>
  <c r="G11" i="37"/>
  <c r="G10" i="37"/>
  <c r="G9" i="37"/>
  <c r="G8" i="37"/>
  <c r="M14" i="37"/>
  <c r="J14" i="37"/>
  <c r="D14" i="37"/>
  <c r="M13" i="37"/>
  <c r="J13" i="37"/>
  <c r="D13" i="37"/>
  <c r="M12" i="37"/>
  <c r="J12" i="37"/>
  <c r="D12" i="37"/>
  <c r="M11" i="37"/>
  <c r="J11" i="37"/>
  <c r="D11" i="37"/>
  <c r="M10" i="37"/>
  <c r="J10" i="37"/>
  <c r="D10" i="37"/>
  <c r="M9" i="37"/>
  <c r="J9" i="37"/>
  <c r="J8" i="37"/>
  <c r="D9" i="37"/>
  <c r="M8" i="37"/>
  <c r="D8" i="37"/>
  <c r="D8" i="8"/>
  <c r="D9" i="8" s="1"/>
  <c r="J8" i="8"/>
  <c r="J9" i="8" s="1"/>
  <c r="E19" i="16"/>
  <c r="B19" i="16"/>
  <c r="F19" i="16"/>
  <c r="E8" i="20"/>
  <c r="E10" i="20" s="1"/>
  <c r="C10" i="20"/>
  <c r="E53" i="48"/>
  <c r="G53" i="48" s="1"/>
  <c r="C53" i="48"/>
  <c r="B53" i="48"/>
  <c r="G52" i="48"/>
  <c r="D52" i="48"/>
  <c r="G51" i="48"/>
  <c r="D51" i="48"/>
  <c r="G50" i="48"/>
  <c r="D50" i="48"/>
  <c r="G49" i="48"/>
  <c r="D49" i="48"/>
  <c r="G48" i="48"/>
  <c r="D48" i="48"/>
  <c r="G47" i="48"/>
  <c r="D47" i="48"/>
  <c r="G46" i="48"/>
  <c r="D46" i="48"/>
  <c r="G45" i="48"/>
  <c r="D45" i="48"/>
  <c r="G44" i="48"/>
  <c r="D44" i="48"/>
  <c r="G43" i="48"/>
  <c r="D43" i="48"/>
  <c r="G42" i="48"/>
  <c r="D42" i="48"/>
  <c r="G41" i="48"/>
  <c r="D41" i="48"/>
  <c r="F36" i="48"/>
  <c r="E36" i="48"/>
  <c r="C36" i="48"/>
  <c r="B36" i="48"/>
  <c r="G35" i="48"/>
  <c r="D35" i="48"/>
  <c r="D34" i="48"/>
  <c r="G34" i="48"/>
  <c r="G33" i="48"/>
  <c r="D33" i="48"/>
  <c r="G32" i="48"/>
  <c r="D32" i="48"/>
  <c r="G31" i="48"/>
  <c r="D31" i="48"/>
  <c r="G30" i="48"/>
  <c r="D30" i="48"/>
  <c r="G29" i="48"/>
  <c r="D29" i="48"/>
  <c r="G28" i="48"/>
  <c r="D28" i="48"/>
  <c r="G27" i="48"/>
  <c r="D27" i="48"/>
  <c r="G26" i="48"/>
  <c r="D26" i="48"/>
  <c r="G25" i="48"/>
  <c r="D25" i="48"/>
  <c r="G24" i="48"/>
  <c r="D24" i="48"/>
  <c r="I9" i="8"/>
  <c r="F9" i="8"/>
  <c r="C9" i="8"/>
  <c r="L9" i="8" s="1"/>
  <c r="G7" i="15"/>
  <c r="F7" i="15"/>
  <c r="E7" i="15"/>
  <c r="D7" i="15"/>
  <c r="L8" i="8"/>
  <c r="D67" i="34"/>
  <c r="E67" i="34"/>
  <c r="F67" i="34"/>
  <c r="G67" i="34"/>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3" i="38"/>
  <c r="E53" i="38"/>
  <c r="D53" i="38"/>
  <c r="F17" i="8"/>
  <c r="G8" i="8"/>
  <c r="G9" i="8" s="1"/>
  <c r="D12" i="8"/>
  <c r="D13" i="8"/>
  <c r="D14" i="8"/>
  <c r="D11" i="8"/>
  <c r="J11" i="8"/>
  <c r="C7" i="15"/>
  <c r="F18" i="2"/>
  <c r="F29" i="2" s="1"/>
  <c r="B10" i="20"/>
  <c r="J32" i="14"/>
  <c r="G32" i="14"/>
  <c r="F19" i="14"/>
  <c r="F23" i="14" s="1"/>
  <c r="G34" i="18"/>
  <c r="J21" i="14"/>
  <c r="G21" i="14"/>
  <c r="J32" i="2"/>
  <c r="J31"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4" i="12"/>
  <c r="F44" i="12"/>
  <c r="E44" i="12"/>
  <c r="C19" i="14"/>
  <c r="C23" i="14" s="1"/>
  <c r="D21" i="14"/>
  <c r="D17" i="14"/>
  <c r="D16" i="14"/>
  <c r="D15" i="14"/>
  <c r="D14" i="14"/>
  <c r="D11" i="14"/>
  <c r="D10" i="14"/>
  <c r="D9" i="14"/>
  <c r="D8" i="14"/>
  <c r="D7" i="14"/>
  <c r="C29" i="2"/>
  <c r="D29" i="2" s="1"/>
  <c r="D27" i="2"/>
  <c r="D26" i="2"/>
  <c r="D25" i="2"/>
  <c r="M25" i="2" s="1"/>
  <c r="D24" i="2"/>
  <c r="M24" i="2" s="1"/>
  <c r="D23" i="2"/>
  <c r="M23" i="2" s="1"/>
  <c r="D22" i="2"/>
  <c r="M22" i="2" s="1"/>
  <c r="D21" i="2"/>
  <c r="M21" i="2" s="1"/>
  <c r="D20" i="2"/>
  <c r="M20" i="2" s="1"/>
  <c r="D10" i="2"/>
  <c r="D16" i="2"/>
  <c r="D8" i="2"/>
  <c r="D9" i="2"/>
  <c r="D11" i="2"/>
  <c r="D12" i="2"/>
  <c r="D13" i="2"/>
  <c r="M13" i="2" s="1"/>
  <c r="D14" i="2"/>
  <c r="M14" i="2" s="1"/>
  <c r="D15" i="2"/>
  <c r="D17" i="2"/>
  <c r="M17" i="2" s="1"/>
  <c r="F34" i="18"/>
  <c r="C19" i="16"/>
  <c r="I17" i="8"/>
  <c r="H18" i="17"/>
  <c r="G44" i="12"/>
  <c r="D10" i="20"/>
  <c r="G53" i="38"/>
  <c r="H9" i="38" s="1"/>
  <c r="C63" i="38"/>
  <c r="C67" i="38" s="1"/>
  <c r="D53" i="48" l="1"/>
  <c r="M14" i="14"/>
  <c r="D19" i="14"/>
  <c r="D23" i="14" s="1"/>
  <c r="D17" i="8"/>
  <c r="J18" i="37"/>
  <c r="G18" i="37"/>
  <c r="D18" i="37"/>
  <c r="M12" i="8"/>
  <c r="D36" i="48"/>
  <c r="M9" i="8"/>
  <c r="M27" i="2"/>
  <c r="L17" i="8"/>
  <c r="M7" i="14"/>
  <c r="M8" i="14"/>
  <c r="M9" i="14"/>
  <c r="G36" i="48"/>
  <c r="M14" i="8"/>
  <c r="M17" i="14"/>
  <c r="M15" i="14"/>
  <c r="M16" i="14"/>
  <c r="M13" i="14"/>
  <c r="M15" i="2"/>
  <c r="M13" i="8"/>
  <c r="M10" i="14"/>
  <c r="L19" i="14"/>
  <c r="M21" i="14"/>
  <c r="M11" i="8"/>
  <c r="M9" i="2"/>
  <c r="M16" i="2"/>
  <c r="M12" i="2"/>
  <c r="H19" i="16"/>
  <c r="J18" i="2"/>
  <c r="G18" i="17"/>
  <c r="I19" i="16"/>
  <c r="G17" i="8"/>
  <c r="H31" i="38"/>
  <c r="D63" i="38"/>
  <c r="D67" i="38" s="1"/>
  <c r="H46" i="38"/>
  <c r="H16" i="38"/>
  <c r="H26" i="38"/>
  <c r="H20" i="38"/>
  <c r="H27" i="38"/>
  <c r="H51" i="38"/>
  <c r="H17" i="38"/>
  <c r="H18" i="38"/>
  <c r="H15" i="38"/>
  <c r="H14" i="38"/>
  <c r="H23" i="38"/>
  <c r="H22" i="38"/>
  <c r="H53" i="38"/>
  <c r="H50" i="38"/>
  <c r="H19" i="38"/>
  <c r="H40" i="38"/>
  <c r="H30" i="38"/>
  <c r="H13" i="38"/>
  <c r="H45" i="38"/>
  <c r="H44" i="38"/>
  <c r="L18" i="37"/>
  <c r="M26" i="2"/>
  <c r="G18" i="2"/>
  <c r="G29" i="2" s="1"/>
  <c r="M29" i="2"/>
  <c r="L18" i="2"/>
  <c r="M8" i="2"/>
  <c r="M11" i="2"/>
  <c r="M10" i="2"/>
  <c r="G19" i="16"/>
  <c r="F34" i="23"/>
  <c r="D34" i="23"/>
  <c r="J19" i="14"/>
  <c r="I23" i="14"/>
  <c r="L23" i="14" s="1"/>
  <c r="G19" i="14"/>
  <c r="G23" i="14" s="1"/>
  <c r="J17" i="8"/>
  <c r="M8" i="8"/>
  <c r="H10" i="38"/>
  <c r="L29" i="2"/>
  <c r="J19" i="16" l="1"/>
  <c r="M19" i="14"/>
  <c r="M17" i="8"/>
  <c r="M18" i="37"/>
  <c r="M18" i="2"/>
  <c r="I18" i="12"/>
  <c r="H18" i="12"/>
  <c r="J23" i="14"/>
  <c r="M23" i="14" s="1"/>
</calcChain>
</file>

<file path=xl/sharedStrings.xml><?xml version="1.0" encoding="utf-8"?>
<sst xmlns="http://schemas.openxmlformats.org/spreadsheetml/2006/main" count="1777" uniqueCount="620">
  <si>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</si>
  <si>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</si>
  <si>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</si>
  <si>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</si>
  <si>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</si>
  <si>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</si>
  <si>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</si>
  <si>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</si>
  <si>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</si>
  <si>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</si>
  <si>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</si>
  <si>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</si>
  <si>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</si>
  <si>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</si>
  <si>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</si>
  <si>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</si>
  <si>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r>
      <t xml:space="preserve">Miscellaneous </t>
    </r>
    <r>
      <rPr>
        <vertAlign val="superscript"/>
        <sz val="10"/>
        <rFont val="Arial"/>
        <family val="2"/>
      </rPr>
      <t>2</t>
    </r>
  </si>
  <si>
    <t>Customer Enrollment</t>
  </si>
  <si>
    <t>In Home Education</t>
  </si>
  <si>
    <t>Pilot</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</si>
  <si>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</si>
  <si>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</si>
  <si>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</si>
  <si>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</si>
  <si>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</si>
  <si>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</si>
  <si>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</si>
  <si>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</si>
  <si>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</si>
  <si>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</si>
  <si>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</si>
  <si>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</si>
  <si>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</si>
  <si>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r>
      <rPr>
        <vertAlign val="superscript"/>
        <sz val="10"/>
        <rFont val="Arial"/>
        <family val="2"/>
      </rPr>
      <t>1</t>
    </r>
    <r>
      <rPr>
        <sz val="10"/>
        <rFont val="Arial"/>
        <family val="2"/>
      </rPr>
      <t xml:space="preserve"> Reflects July-Dec 2021 authorized funding per D. 21-06-015 dated June 3,2021.   </t>
    </r>
  </si>
  <si>
    <r>
      <rPr>
        <b/>
        <sz val="10"/>
        <rFont val="Arial"/>
        <family val="2"/>
      </rPr>
      <t>Note</t>
    </r>
    <r>
      <rPr>
        <sz val="10"/>
        <rFont val="Arial"/>
        <family val="2"/>
      </rPr>
      <t>: Any required corrections/adjustments are reported herein and supersede results reported in prior months and may reflect YTD adjustments.</t>
    </r>
  </si>
  <si>
    <t xml:space="preserve"> Energy Savings Assistance Program Table 1A - Energy Savings Assistance Program  Expenses Funded From 2009-2016 Unspent ESA Program Funds </t>
  </si>
  <si>
    <t>Authorized Budget</t>
  </si>
  <si>
    <t>Current Month Expenses</t>
  </si>
  <si>
    <t>Year to Date Expenses</t>
  </si>
  <si>
    <t xml:space="preserve">     Appliances</t>
  </si>
  <si>
    <t xml:space="preserve">     Domestic Hot Water</t>
  </si>
  <si>
    <t xml:space="preserve">     Enclosure</t>
  </si>
  <si>
    <t xml:space="preserve">     HVAC</t>
  </si>
  <si>
    <t xml:space="preserve">     Maintenance</t>
  </si>
  <si>
    <t xml:space="preserve">     Customer Enrollment</t>
  </si>
  <si>
    <r>
      <t xml:space="preserve">M&amp;E Studies </t>
    </r>
    <r>
      <rPr>
        <vertAlign val="superscript"/>
        <sz val="10"/>
        <rFont val="Arial"/>
        <family val="2"/>
      </rPr>
      <t>1-2</t>
    </r>
  </si>
  <si>
    <r>
      <t xml:space="preserve">Mult-Family </t>
    </r>
    <r>
      <rPr>
        <vertAlign val="superscript"/>
        <sz val="10"/>
        <rFont val="Arial"/>
        <family val="2"/>
      </rPr>
      <t>3</t>
    </r>
  </si>
  <si>
    <t>TOTAL PROGRAM BUDGET/EXPENSES</t>
  </si>
  <si>
    <r>
      <rPr>
        <vertAlign val="superscript"/>
        <sz val="10"/>
        <rFont val="Arial"/>
        <family val="2"/>
      </rPr>
      <t>1</t>
    </r>
    <r>
      <rPr>
        <sz val="10"/>
        <rFont val="Arial"/>
        <family val="2"/>
      </rPr>
      <t xml:space="preserve"> M&amp;E LINA Study funded out of prior cycle unspent Funds per AL 5558.</t>
    </r>
  </si>
  <si>
    <r>
      <rPr>
        <vertAlign val="superscript"/>
        <sz val="10"/>
        <rFont val="Arial"/>
        <family val="2"/>
      </rPr>
      <t>3</t>
    </r>
    <r>
      <rPr>
        <sz val="10"/>
        <rFont val="Arial"/>
        <family val="2"/>
      </rPr>
      <t xml:space="preserve"> D.21-06-015 specifically directed funding for Multi-Family to come from unspent 2009-2016 ESA Program funds and this table does not include unspent funds from the 2017-2020 cycle. </t>
    </r>
  </si>
  <si>
    <t>Budget is derived from MF authorized budget of ($18,000,000 - 2018-Jun 2021 of $2,929,201) = $15,072,799..</t>
  </si>
  <si>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</si>
  <si>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</si>
  <si>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</si>
  <si>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</si>
  <si>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</si>
  <si>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</si>
  <si>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</si>
  <si>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</si>
  <si>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</si>
  <si>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</si>
  <si>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</si>
  <si>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</si>
  <si>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</si>
  <si>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</si>
  <si>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</si>
  <si>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</si>
  <si>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</si>
  <si>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</si>
  <si>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</si>
  <si>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</si>
  <si>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</si>
  <si>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</si>
  <si>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</si>
  <si>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</si>
  <si>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</si>
  <si>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</si>
  <si>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</si>
  <si>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</si>
  <si>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</si>
  <si>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</si>
  <si>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</si>
  <si>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</si>
  <si>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</si>
  <si>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</si>
  <si>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</si>
  <si>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</si>
  <si>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</si>
  <si>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</si>
  <si>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</si>
  <si>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</si>
  <si>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</si>
  <si>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</si>
  <si>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</si>
  <si>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</si>
  <si>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</si>
  <si>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</si>
  <si>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</si>
  <si>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</si>
  <si>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</si>
  <si>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</si>
  <si>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</si>
  <si>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</si>
  <si>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</si>
  <si>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</si>
  <si>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</si>
  <si>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</si>
  <si>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</si>
  <si>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</si>
  <si>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</si>
  <si>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</si>
  <si>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</si>
  <si>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</si>
  <si>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</si>
  <si>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</si>
  <si>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</si>
  <si>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</si>
  <si>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</si>
  <si>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</si>
  <si>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</si>
  <si>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</si>
  <si>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</si>
  <si>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</si>
  <si>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</si>
  <si>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</si>
  <si>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</si>
  <si>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</si>
  <si>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</si>
  <si>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</si>
  <si>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</si>
  <si>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</si>
  <si>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</si>
  <si>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</si>
  <si>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</si>
  <si>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</si>
  <si>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</si>
  <si>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</si>
  <si>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t>
    </r>
  </si>
  <si>
    <t xml:space="preserve">      minor home repairs.  Minor home repairs predominantly are door jamb repair / replacement, door repair, and window putty.</t>
  </si>
  <si>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</si>
  <si>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</si>
  <si>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</si>
  <si>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</si>
  <si>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</si>
  <si>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</si>
  <si>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</si>
  <si>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</si>
  <si>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</si>
  <si>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</si>
  <si>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</si>
  <si>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</si>
  <si>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</si>
  <si>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</si>
  <si>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</si>
  <si>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</si>
  <si>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</si>
  <si>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</si>
  <si>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</si>
  <si>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</si>
  <si>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</si>
  <si>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</si>
  <si>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</si>
  <si>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</si>
  <si>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</si>
  <si>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</si>
  <si>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</si>
  <si>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</si>
  <si>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</si>
  <si>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</si>
  <si>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</si>
  <si>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4, 12</t>
    </r>
    <r>
      <rPr>
        <b/>
        <sz val="10"/>
        <rFont val="Arial"/>
        <family val="2"/>
      </rPr>
      <t xml:space="preserve"> (Annual)</t>
    </r>
  </si>
  <si>
    <r>
      <t>Expenses</t>
    </r>
    <r>
      <rPr>
        <b/>
        <vertAlign val="superscript"/>
        <sz val="10"/>
        <rFont val="Arial"/>
        <family val="2"/>
      </rPr>
      <t>13</t>
    </r>
    <r>
      <rPr>
        <b/>
        <sz val="10"/>
        <rFont val="Arial"/>
        <family val="2"/>
      </rPr>
      <t xml:space="preserve"> 
($)</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</si>
  <si>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</si>
  <si>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</si>
  <si>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</si>
  <si>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</si>
  <si>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</si>
  <si>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</si>
  <si>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</si>
  <si>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</si>
  <si>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</si>
  <si>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</si>
  <si>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</si>
  <si>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</si>
  <si>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</si>
  <si>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</si>
  <si>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</si>
  <si>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</si>
  <si>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ESA Program - Multifamily Common Area</t>
  </si>
  <si>
    <t>Administration</t>
  </si>
  <si>
    <t>Direct Implementation (Non-Incentive)</t>
  </si>
  <si>
    <r>
      <t xml:space="preserve">Direct Implementation </t>
    </r>
    <r>
      <rPr>
        <b/>
        <vertAlign val="superscript"/>
        <sz val="10"/>
        <rFont val="Arial"/>
        <family val="2"/>
      </rPr>
      <t>13</t>
    </r>
  </si>
  <si>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</si>
  <si>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</si>
  <si>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</si>
  <si>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</si>
  <si>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</si>
  <si>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</si>
  <si>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</si>
  <si>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</si>
  <si>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</si>
  <si>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</si>
  <si>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</si>
  <si>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</si>
  <si>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</si>
  <si>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</si>
  <si>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rPr>
        <vertAlign val="superscript"/>
        <sz val="10"/>
        <rFont val="Arial"/>
        <family val="2"/>
      </rPr>
      <t>12</t>
    </r>
    <r>
      <rPr>
        <sz val="10"/>
        <rFont val="Arial"/>
        <family val="2"/>
      </rPr>
      <t xml:space="preserve"> NMEC calculations require 12 months prior and 12 months post implementation data.</t>
    </r>
  </si>
  <si>
    <r>
      <rPr>
        <vertAlign val="superscript"/>
        <sz val="10"/>
        <rFont val="Arial"/>
        <family val="2"/>
      </rPr>
      <t>13</t>
    </r>
    <r>
      <rPr>
        <sz val="10"/>
        <rFont val="Arial"/>
        <family val="2"/>
      </rPr>
      <t xml:space="preserve"> Includes expenditures for projects from 2021; partial payment for projects completed in 2021 may have been included in 2020.</t>
    </r>
  </si>
  <si>
    <t>Energy Savings Assistance CAM Program Table 2B-1, Eligible Common Area Measures List</t>
  </si>
  <si>
    <t>Effective Date</t>
  </si>
  <si>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</si>
  <si>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</si>
  <si>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</si>
  <si>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</si>
  <si>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</si>
  <si>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</si>
  <si>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</si>
  <si>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</si>
  <si>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</si>
  <si>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</si>
  <si>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</si>
  <si>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</si>
  <si>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</si>
  <si>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</si>
  <si>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</si>
  <si>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</si>
  <si>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</si>
  <si>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</si>
  <si>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Table 3A-1, ESA Program</t>
  </si>
  <si>
    <t>Annual kWh Savings</t>
  </si>
  <si>
    <t>Annual Therm Savings</t>
  </si>
  <si>
    <t>Lifecycle kWh Savings</t>
  </si>
  <si>
    <t xml:space="preserve">N/A </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</si>
  <si>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</si>
  <si>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</si>
  <si>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</si>
  <si>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</si>
  <si>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</si>
  <si>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</si>
  <si>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</si>
  <si>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</si>
  <si>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r>
      <t>Table 3B, ESA Program - Multifamily Common Area</t>
    </r>
    <r>
      <rPr>
        <b/>
        <vertAlign val="superscript"/>
        <sz val="12"/>
        <rFont val="Arial"/>
        <family val="2"/>
      </rPr>
      <t>1</t>
    </r>
  </si>
  <si>
    <t>TBD</t>
  </si>
  <si>
    <t>Average 1st Year Bill Savings / Treated Properties</t>
  </si>
  <si>
    <t>Average Lifecycle Bill Savings / Treated Properties</t>
  </si>
  <si>
    <r>
      <rPr>
        <vertAlign val="superscript"/>
        <sz val="10"/>
        <rFont val="Arial"/>
        <family val="2"/>
      </rPr>
      <t>1</t>
    </r>
    <r>
      <rPr>
        <sz val="10"/>
        <rFont val="Arial"/>
        <family val="2"/>
      </rPr>
      <t xml:space="preserve"> NMEC calculations require 12 months prior and post implementation data.</t>
    </r>
  </si>
  <si>
    <t xml:space="preserve"> Energy Savings Assistance Program Table 4 - Homes / Buildings Treated</t>
  </si>
  <si>
    <t>Table 4A-1, ESA Program</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</si>
  <si>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</si>
  <si>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</si>
  <si>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</si>
  <si>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</si>
  <si>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</si>
  <si>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</si>
  <si>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</si>
  <si>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</si>
  <si>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</si>
  <si>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</si>
  <si>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</si>
  <si>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</si>
  <si>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</si>
  <si>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</si>
  <si>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</si>
  <si>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</si>
  <si>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</si>
  <si>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</si>
  <si>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</si>
  <si>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Properties Treated YTD</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</si>
  <si>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</si>
  <si>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  Homes Unwilling / Unable to Participate</t>
  </si>
  <si>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</si>
  <si>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</si>
  <si>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</si>
  <si>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</si>
  <si>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</si>
  <si>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</si>
  <si>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</si>
  <si>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</si>
  <si>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</si>
  <si>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</si>
  <si>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Table 5A, ESA Program</t>
  </si>
  <si>
    <t>Month</t>
  </si>
  <si>
    <t>Gas &amp; Electric</t>
  </si>
  <si>
    <t>Electric Only</t>
  </si>
  <si>
    <t># of  Household Treated by Month</t>
  </si>
  <si>
    <t>(Annual)</t>
  </si>
  <si>
    <t>Therm</t>
  </si>
  <si>
    <t>kWh</t>
  </si>
  <si>
    <t>kW</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</si>
  <si>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</si>
  <si>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</si>
  <si>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</si>
  <si>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</si>
  <si>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</si>
  <si>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</si>
  <si>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</si>
  <si>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</si>
  <si>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</si>
  <si>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</si>
  <si>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</si>
  <si>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</si>
  <si>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</si>
  <si>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</si>
  <si>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</si>
  <si>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</si>
  <si>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</si>
  <si>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</si>
  <si>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</si>
  <si>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</si>
  <si>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2021 Authorized July - Dec 2021 Budget</t>
  </si>
  <si>
    <t>Expenses Since July 1, 2021</t>
  </si>
  <si>
    <t>% of Bridge Year Budget Expensed</t>
  </si>
  <si>
    <t>Total Pilots</t>
  </si>
  <si>
    <r>
      <t xml:space="preserve">Impact Evaluation </t>
    </r>
    <r>
      <rPr>
        <vertAlign val="superscript"/>
        <sz val="10"/>
        <rFont val="Arial"/>
        <family val="2"/>
      </rPr>
      <t>1</t>
    </r>
  </si>
  <si>
    <t>Cost-Effectiveness/NEBs</t>
  </si>
  <si>
    <t>Process Evaluation</t>
  </si>
  <si>
    <r>
      <t xml:space="preserve">Categorical Eligibility </t>
    </r>
    <r>
      <rPr>
        <vertAlign val="superscript"/>
        <sz val="10"/>
        <rFont val="Arial"/>
        <family val="2"/>
      </rPr>
      <t>1</t>
    </r>
  </si>
  <si>
    <t>Potential Ad Hoc Tasks</t>
  </si>
  <si>
    <t xml:space="preserve">Total Studies </t>
  </si>
  <si>
    <r>
      <rPr>
        <vertAlign val="superscript"/>
        <sz val="10"/>
        <rFont val="Arial"/>
        <family val="2"/>
      </rPr>
      <t>2</t>
    </r>
    <r>
      <rPr>
        <sz val="10"/>
        <rFont val="Arial"/>
        <family val="2"/>
      </rPr>
      <t xml:space="preserve"> LINA Study funded out of prior cycle unspent Funds per AL 5558.  (See ESA table 1A)</t>
    </r>
  </si>
  <si>
    <t>Energy Savings Assistance Program Table 7 (Second Refrigerators, In-Home Education, MyEnergy/My Account Platform)</t>
  </si>
  <si>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</si>
  <si>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</si>
  <si>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</si>
  <si>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</si>
  <si>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</si>
  <si>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</si>
  <si>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</si>
  <si>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</si>
  <si>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</si>
  <si>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</si>
  <si>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</si>
  <si>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</si>
  <si>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</si>
  <si>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</si>
  <si>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</si>
  <si>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</si>
  <si>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</si>
  <si>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</si>
  <si>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</si>
  <si>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Eligible for PPRS Credit [3]</t>
  </si>
  <si>
    <t>Total PPRS Credit Earned [4]</t>
  </si>
  <si>
    <t>PPRS Credits Applied [5] [8]</t>
  </si>
  <si>
    <t>Non PPRS Payments Applied [6] [8]</t>
  </si>
  <si>
    <t>Total Advances Outstanding [7]</t>
  </si>
  <si>
    <t>IOUs - Do not delete footnotes 1-7 below.</t>
  </si>
  <si>
    <r>
      <t xml:space="preserve">[1] Contractor labor and labor-related costs.  Post-Pandemic Return to Service (PPRS) credit </t>
    </r>
    <r>
      <rPr>
        <b/>
        <sz val="10"/>
        <rFont val="Calibri"/>
        <family val="2"/>
        <scheme val="minor"/>
      </rPr>
      <t>eligible</t>
    </r>
    <r>
      <rPr>
        <sz val="10"/>
        <rFont val="Calibri"/>
        <family val="2"/>
        <scheme val="minor"/>
      </rPr>
      <t>. Based on number of contractors eligible for PPRS credit as of last calendar day of a given month.</t>
    </r>
  </si>
  <si>
    <t>[2] 40% for PPRS credit calculation from Joint Tier 2 Advice Letter 5654-G filed on June 29, 2020.</t>
  </si>
  <si>
    <t>[3]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</si>
  <si>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[4] Based on total monthly contractor invoices, up to maximum allowable for each contractor. Contractors who are not eligible for PPRS credit as of reporting month have a maximum allowable amount of 0.</t>
  </si>
  <si>
    <r>
      <t xml:space="preserve">[5] Credits may be applied at a later date than earned depending on the contractor repayment schedule.  This value should not exceed column </t>
    </r>
    <r>
      <rPr>
        <b/>
        <sz val="10"/>
        <rFont val="Calibri"/>
        <family val="2"/>
        <scheme val="minor"/>
      </rPr>
      <t>I</t>
    </r>
    <r>
      <rPr>
        <sz val="10"/>
        <rFont val="Calibri"/>
        <family val="2"/>
        <scheme val="minor"/>
      </rPr>
      <t>.</t>
    </r>
  </si>
  <si>
    <t xml:space="preserve">[6] Includes repayments processed for which PPRS credits were not applied. </t>
  </si>
  <si>
    <t>[7] For consistency among IOUs, beginning in February 2021, SoCalGas modified Total Advances Outstanding to display aggregated values.</t>
  </si>
  <si>
    <t>[8] Includes adjustment of $359,939.29 made in June 2021 due to reallocation of eligible PPRS funds applied.</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</si>
  <si>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</si>
  <si>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</si>
  <si>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r>
      <t xml:space="preserve">Authorized Budget </t>
    </r>
    <r>
      <rPr>
        <b/>
        <vertAlign val="superscript"/>
        <sz val="10"/>
        <rFont val="Arial"/>
        <family val="2"/>
      </rPr>
      <t xml:space="preserve">1 </t>
    </r>
  </si>
  <si>
    <t>CARE Program:</t>
  </si>
  <si>
    <t>Outreach</t>
  </si>
  <si>
    <t>Processing / Certification Re-certification</t>
  </si>
  <si>
    <t>Post Enrollment Verification</t>
  </si>
  <si>
    <t>IT Programming</t>
  </si>
  <si>
    <t>Cooling Centers</t>
  </si>
  <si>
    <t>Pilots/CHANGES</t>
  </si>
  <si>
    <t>Measurement and Evaluation</t>
  </si>
  <si>
    <r>
      <t xml:space="preserve">CPUC Energy Division </t>
    </r>
    <r>
      <rPr>
        <vertAlign val="superscript"/>
        <sz val="10"/>
        <rFont val="Arial"/>
        <family val="2"/>
      </rPr>
      <t>2</t>
    </r>
  </si>
  <si>
    <t>SUBTOTAL MANAGEMENT COSTS</t>
  </si>
  <si>
    <r>
      <t xml:space="preserve">CARE Rate Discount </t>
    </r>
    <r>
      <rPr>
        <vertAlign val="superscript"/>
        <sz val="10"/>
        <rFont val="Arial"/>
        <family val="2"/>
      </rPr>
      <t>3</t>
    </r>
  </si>
  <si>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</si>
  <si>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</si>
  <si>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</si>
  <si>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</si>
  <si>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</si>
  <si>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</si>
  <si>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</si>
  <si>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</si>
  <si>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</si>
  <si>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</si>
  <si>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</si>
  <si>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</si>
  <si>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</si>
  <si>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</si>
  <si>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</si>
  <si>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</si>
  <si>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</si>
  <si>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</si>
  <si>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</si>
  <si>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</si>
  <si>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</si>
  <si>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</si>
  <si>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</si>
  <si>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</si>
  <si>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</si>
  <si>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</si>
  <si>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</si>
  <si>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</si>
  <si>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</si>
  <si>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</si>
  <si>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</si>
  <si>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</si>
  <si>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</si>
  <si>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</si>
  <si>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</si>
  <si>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</si>
  <si>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</si>
  <si>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</si>
  <si>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</si>
  <si>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January</t>
  </si>
  <si>
    <t>February</t>
  </si>
  <si>
    <t>March</t>
  </si>
  <si>
    <t>April</t>
  </si>
  <si>
    <t>May</t>
  </si>
  <si>
    <t>June</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</si>
  <si>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</si>
  <si>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</si>
  <si>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</si>
  <si>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</si>
  <si>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</si>
  <si>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</si>
  <si>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</si>
  <si>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</si>
  <si>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</si>
  <si>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</si>
  <si>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</si>
  <si>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</si>
  <si>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</si>
  <si>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</si>
  <si>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</si>
  <si>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</si>
  <si>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</si>
  <si>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</si>
  <si>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</si>
  <si>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</si>
  <si>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</si>
  <si>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</si>
  <si>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</si>
  <si>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</si>
  <si>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</si>
  <si>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</si>
  <si>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</si>
  <si>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</si>
  <si>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</si>
  <si>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</si>
  <si>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</si>
  <si>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</si>
  <si>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</si>
  <si>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</si>
  <si>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</si>
  <si>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</si>
  <si>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</si>
  <si>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</si>
  <si>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</si>
  <si>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</si>
  <si>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</si>
  <si>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</si>
  <si>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</si>
  <si>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</si>
  <si>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</si>
  <si>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</si>
  <si>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</si>
  <si>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</si>
  <si>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</si>
  <si>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</si>
  <si>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</si>
  <si>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</si>
  <si>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</si>
  <si>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</si>
  <si>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</si>
  <si>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</si>
  <si>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</si>
  <si>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</si>
  <si>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</si>
  <si>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</si>
  <si>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</si>
  <si>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</si>
  <si>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</si>
  <si>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</si>
  <si>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</si>
  <si>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</si>
  <si>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</si>
  <si>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</si>
  <si>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</si>
  <si>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</si>
  <si>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</si>
  <si>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</si>
  <si>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</si>
  <si>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</si>
  <si>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</si>
  <si>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</si>
  <si>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</si>
  <si>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</si>
  <si>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</si>
  <si>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</si>
  <si>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</si>
  <si>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</si>
  <si>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</si>
  <si>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</si>
  <si>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</si>
  <si>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</si>
  <si>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</si>
  <si>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</si>
  <si>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</si>
  <si>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Expenses Since Jan 1, 2021</t>
  </si>
  <si>
    <t>% of 2021 Budget Expensed</t>
  </si>
  <si>
    <t xml:space="preserve">Total </t>
  </si>
  <si>
    <t>CHANGES</t>
  </si>
  <si>
    <t>PCT</t>
  </si>
  <si>
    <t>CARE Table 10</t>
  </si>
  <si>
    <r>
      <t>CHANGES: Monthly summary of ratepayers provided education, needs assistance and dispute resolution services</t>
    </r>
    <r>
      <rPr>
        <b/>
        <vertAlign val="superscript"/>
        <sz val="14"/>
        <color theme="1"/>
        <rFont val="Arial"/>
        <family val="2"/>
      </rPr>
      <t>1</t>
    </r>
  </si>
  <si>
    <t>No. of attendees at Consumer Education sessions</t>
  </si>
  <si>
    <t>SCG -- Disputes Resolved</t>
  </si>
  <si>
    <t>None</t>
  </si>
  <si>
    <t>TOTAL</t>
  </si>
  <si>
    <t>Note: The total number of services may exceed the total number of cases because some casese will include more than one service provided.</t>
  </si>
  <si>
    <t>SCG -- Disputes Resolved by Language</t>
  </si>
  <si>
    <t>Gas Assistance Fund</t>
  </si>
  <si>
    <t>SCG – Needs Assistance by Language</t>
  </si>
  <si>
    <t>Armenian</t>
  </si>
  <si>
    <t>Cantonese</t>
  </si>
  <si>
    <t>English</t>
  </si>
  <si>
    <t>Korean</t>
  </si>
  <si>
    <t>Spanish</t>
  </si>
  <si>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</si>
  <si>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</si>
  <si>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</si>
  <si>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</si>
  <si>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</si>
  <si>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</si>
  <si>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</si>
  <si>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</si>
  <si>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</si>
  <si>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</si>
  <si>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Vietnamese</t>
  </si>
  <si>
    <t>Avoiding Disconnection</t>
  </si>
  <si>
    <t>CHANGES Ed Handout</t>
  </si>
  <si>
    <t>CARE/FERA and Other Assistance Programs</t>
  </si>
  <si>
    <t>Japanese</t>
  </si>
  <si>
    <t>Electric and Natural Gas Safety</t>
  </si>
  <si>
    <t>Energy Conservation</t>
  </si>
  <si>
    <t>Gas Aggregation</t>
  </si>
  <si>
    <t>Mandarin</t>
  </si>
  <si>
    <t>High Energy Use</t>
  </si>
  <si>
    <t>Level Pay Plan</t>
  </si>
  <si>
    <t>Understanding Your Bill</t>
  </si>
  <si>
    <r>
      <t>Quarterly Total</t>
    </r>
    <r>
      <rPr>
        <b/>
        <vertAlign val="superscript"/>
        <sz val="10"/>
        <color theme="1"/>
        <rFont val="Arial"/>
        <family val="2"/>
      </rPr>
      <t xml:space="preserve"> </t>
    </r>
  </si>
  <si>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</si>
  <si>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</si>
  <si>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r>
      <rPr>
        <vertAlign val="superscript"/>
        <sz val="10"/>
        <color theme="1"/>
        <rFont val="Arial"/>
        <family val="2"/>
      </rPr>
      <t>3</t>
    </r>
    <r>
      <rPr>
        <sz val="10"/>
        <color theme="1"/>
        <rFont val="Arial"/>
        <family val="2"/>
      </rPr>
      <t xml:space="preserve"> Beginning July 2020, totals will be reported on a quarterly basis.</t>
    </r>
  </si>
  <si>
    <r>
      <rPr>
        <vertAlign val="superscript"/>
        <sz val="10"/>
        <rFont val="Arial"/>
        <family val="2"/>
      </rPr>
      <t>8</t>
    </r>
    <r>
      <rPr>
        <sz val="10"/>
        <rFont val="Arial"/>
        <family val="2"/>
      </rPr>
      <t xml:space="preserve">  Target for July - December 2021 bridge period authorized per D.21-06-015 issued June 3, 2021.</t>
    </r>
  </si>
  <si>
    <r>
      <rPr>
        <vertAlign val="superscript"/>
        <sz val="10"/>
        <rFont val="Arial"/>
        <family val="2"/>
      </rPr>
      <t>1</t>
    </r>
    <r>
      <rPr>
        <sz val="10"/>
        <rFont val="Arial"/>
        <family val="2"/>
      </rPr>
      <t xml:space="preserve"> Reflects July-Dec 2021 authorized funding per D. 21-06-015 issued June 3, 2021.   </t>
    </r>
  </si>
  <si>
    <r>
      <rPr>
        <vertAlign val="superscript"/>
        <sz val="10"/>
        <rFont val="Arial"/>
        <family val="2"/>
      </rPr>
      <t>11</t>
    </r>
    <r>
      <rPr>
        <sz val="10"/>
        <rFont val="Arial"/>
        <family val="2"/>
      </rPr>
      <t xml:space="preserve"> Values reflect totals for Program Cycle 2021-2026 beginning July 1, 2021 and may include treatments/expenses incurred in June, but paid in July.</t>
    </r>
  </si>
  <si>
    <r>
      <rPr>
        <vertAlign val="superscript"/>
        <sz val="10"/>
        <rFont val="Arial"/>
        <family val="2"/>
      </rPr>
      <t>14</t>
    </r>
    <r>
      <rPr>
        <sz val="10"/>
        <rFont val="Arial"/>
        <family val="2"/>
      </rPr>
      <t xml:space="preserve"> Values reflect totals for Program Cycle 2021-2026 beginning July 1, 2021 and may include treatments/expenses incurred in June, but paid in July.</t>
    </r>
  </si>
  <si>
    <r>
      <rPr>
        <vertAlign val="superscript"/>
        <sz val="10"/>
        <rFont val="Arial"/>
        <family val="2"/>
      </rPr>
      <t>2</t>
    </r>
    <r>
      <rPr>
        <sz val="10"/>
        <rFont val="Arial"/>
        <family val="2"/>
      </rPr>
      <t xml:space="preserve"> Values reflect totals for Program Cycle 2021-2026 beginning July 1, 2021.</t>
    </r>
  </si>
  <si>
    <t xml:space="preserve">For IOU low income-related and Energy Efficiency reporting and analysis, the Goldsmith definition is applied. </t>
  </si>
  <si>
    <r>
      <t>Households Treated YTD</t>
    </r>
    <r>
      <rPr>
        <b/>
        <vertAlign val="superscript"/>
        <sz val="10"/>
        <rFont val="Arial"/>
        <family val="2"/>
      </rPr>
      <t>1</t>
    </r>
  </si>
  <si>
    <r>
      <rPr>
        <vertAlign val="superscript"/>
        <sz val="10"/>
        <rFont val="Arial"/>
        <family val="2"/>
      </rPr>
      <t>1</t>
    </r>
    <r>
      <rPr>
        <sz val="10"/>
        <rFont val="Arial"/>
        <family val="2"/>
      </rPr>
      <t xml:space="preserve"> Values reflect totals for Program Cycle 2021-2026 beginning July 1, 2021 and may include homes treated in June, but paid in July.</t>
    </r>
  </si>
  <si>
    <r>
      <rPr>
        <vertAlign val="superscript"/>
        <sz val="10"/>
        <rFont val="Arial"/>
        <family val="2"/>
      </rPr>
      <t>1</t>
    </r>
    <r>
      <rPr>
        <sz val="10"/>
        <rFont val="Arial"/>
        <family val="2"/>
      </rPr>
      <t xml:space="preserve"> Values reflect totals for Program Cycle 2021-2026 beginning July 1, 2021.</t>
    </r>
  </si>
  <si>
    <r>
      <t>Gas Only</t>
    </r>
    <r>
      <rPr>
        <b/>
        <vertAlign val="superscript"/>
        <sz val="10"/>
        <rFont val="Arial"/>
        <family val="2"/>
      </rPr>
      <t xml:space="preserve"> 1, 2</t>
    </r>
  </si>
  <si>
    <r>
      <rPr>
        <vertAlign val="superscript"/>
        <sz val="10"/>
        <rFont val="Arial"/>
        <family val="2"/>
      </rPr>
      <t>2</t>
    </r>
    <r>
      <rPr>
        <sz val="10"/>
        <rFont val="Arial"/>
        <family val="2"/>
      </rPr>
      <t xml:space="preserve"> Values reflect totals for Program Cycle 2021-2026 beginning July 1, 2021 and may include homes treated in June, but paid in July.</t>
    </r>
  </si>
  <si>
    <r>
      <rPr>
        <vertAlign val="superscript"/>
        <sz val="10"/>
        <rFont val="Arial"/>
        <family val="2"/>
      </rPr>
      <t>1</t>
    </r>
    <r>
      <rPr>
        <sz val="10"/>
        <rFont val="Arial"/>
        <family val="2"/>
      </rPr>
      <t xml:space="preserve"> Reflects Jan-Dec 2021 authorized funding per D. 21-06-015 issued June 3, 2021.   </t>
    </r>
  </si>
  <si>
    <r>
      <t>Recertification</t>
    </r>
    <r>
      <rPr>
        <b/>
        <vertAlign val="superscript"/>
        <sz val="9"/>
        <rFont val="Arial"/>
        <family val="2"/>
      </rPr>
      <t>4</t>
    </r>
  </si>
  <si>
    <r>
      <rPr>
        <vertAlign val="superscript"/>
        <sz val="10"/>
        <rFont val="Arial"/>
        <family val="2"/>
      </rPr>
      <t>4</t>
    </r>
    <r>
      <rPr>
        <sz val="10"/>
        <rFont val="Arial"/>
        <family val="2"/>
      </rPr>
      <t xml:space="preserve"> July values reflect increase due to termination of COVID-19 Emergency Customer Protections and resumption of recertification process.</t>
    </r>
  </si>
  <si>
    <r>
      <t>YTD Total</t>
    </r>
    <r>
      <rPr>
        <b/>
        <vertAlign val="superscript"/>
        <sz val="10"/>
        <rFont val="Arial"/>
        <family val="2"/>
      </rPr>
      <t>5</t>
    </r>
  </si>
  <si>
    <r>
      <rPr>
        <vertAlign val="superscript"/>
        <sz val="10"/>
        <rFont val="Arial"/>
        <family val="2"/>
      </rPr>
      <t>5</t>
    </r>
    <r>
      <rPr>
        <sz val="10"/>
        <rFont val="Arial"/>
        <family val="2"/>
      </rPr>
      <t xml:space="preserve"> YTD vaues reflect totals for Program Cycle 2021-2026 beginning July 1, 2021.</t>
    </r>
  </si>
  <si>
    <r>
      <rPr>
        <vertAlign val="superscript"/>
        <sz val="10"/>
        <rFont val="Arial"/>
        <family val="2"/>
      </rPr>
      <t>4</t>
    </r>
    <r>
      <rPr>
        <sz val="10"/>
        <rFont val="Arial"/>
        <family val="2"/>
      </rPr>
      <t xml:space="preserve"> July values reflect increase due to termination of COVID-19 Emergency Customer Protections and resumption of verification process.</t>
    </r>
  </si>
  <si>
    <r>
      <rPr>
        <vertAlign val="superscript"/>
        <sz val="10"/>
        <rFont val="Arial"/>
        <family val="2"/>
      </rPr>
      <t>6</t>
    </r>
    <r>
      <rPr>
        <sz val="10"/>
        <rFont val="Arial"/>
        <family val="2"/>
      </rPr>
      <t xml:space="preserve"> YTD vaues reflect totals for Program Cycle 2021-2026 beginning July 1, 2021.</t>
    </r>
  </si>
  <si>
    <r>
      <rPr>
        <vertAlign val="superscript"/>
        <sz val="10"/>
        <rFont val="Arial"/>
        <family val="2"/>
      </rPr>
      <t>5</t>
    </r>
    <r>
      <rPr>
        <sz val="10"/>
        <rFont val="Arial"/>
        <family val="2"/>
      </rPr>
      <t xml:space="preserve"> July values reflect increase due to termination of COVID-19 Emergency Customer Protections and resumption of recertification process.</t>
    </r>
  </si>
  <si>
    <r>
      <t>YTD Total</t>
    </r>
    <r>
      <rPr>
        <b/>
        <vertAlign val="superscript"/>
        <sz val="10"/>
        <rFont val="Arial"/>
        <family val="2"/>
      </rPr>
      <t>6</t>
    </r>
  </si>
  <si>
    <r>
      <rPr>
        <vertAlign val="superscript"/>
        <sz val="10"/>
        <rFont val="Arial"/>
        <family val="2"/>
      </rPr>
      <t>2</t>
    </r>
    <r>
      <rPr>
        <sz val="10"/>
        <rFont val="Arial"/>
        <family val="2"/>
      </rPr>
      <t xml:space="preserve"> YTD vaues reflect totals for Program Cycle 2021-2026 beginning July 1, 2021.</t>
    </r>
  </si>
  <si>
    <r>
      <t>Total Enrollments</t>
    </r>
    <r>
      <rPr>
        <b/>
        <vertAlign val="superscript"/>
        <sz val="10"/>
        <rFont val="Arial"/>
        <family val="2"/>
      </rPr>
      <t>2</t>
    </r>
  </si>
  <si>
    <t>SCG – Needs Assistance</t>
  </si>
  <si>
    <t>Changed Consumer Information on Account</t>
  </si>
  <si>
    <t>August 2021</t>
  </si>
  <si>
    <r>
      <t>August 2021</t>
    </r>
    <r>
      <rPr>
        <b/>
        <vertAlign val="superscript"/>
        <sz val="12"/>
        <rFont val="Arial"/>
        <family val="2"/>
      </rPr>
      <t>11</t>
    </r>
  </si>
  <si>
    <r>
      <t xml:space="preserve"> August 2021</t>
    </r>
    <r>
      <rPr>
        <b/>
        <vertAlign val="superscript"/>
        <sz val="12"/>
        <rFont val="Arial"/>
        <family val="2"/>
      </rPr>
      <t>14</t>
    </r>
  </si>
  <si>
    <r>
      <t>August 2021</t>
    </r>
    <r>
      <rPr>
        <b/>
        <vertAlign val="superscript"/>
        <sz val="12"/>
        <rFont val="Arial"/>
        <family val="2"/>
      </rPr>
      <t>2</t>
    </r>
  </si>
  <si>
    <r>
      <t>August 2021</t>
    </r>
    <r>
      <rPr>
        <b/>
        <vertAlign val="superscript"/>
        <sz val="12"/>
        <rFont val="Arial"/>
        <family val="2"/>
      </rPr>
      <t>1</t>
    </r>
  </si>
  <si>
    <r>
      <rPr>
        <vertAlign val="superscript"/>
        <sz val="10"/>
        <rFont val="Arial"/>
        <family val="2"/>
      </rPr>
      <t>2</t>
    </r>
    <r>
      <rPr>
        <sz val="10"/>
        <rFont val="Arial"/>
        <family val="2"/>
      </rPr>
      <t xml:space="preserve"> Total current month and July-Aug repayment credits associated with COVID - 19 contractor advances in 2020.</t>
    </r>
  </si>
  <si>
    <r>
      <rPr>
        <vertAlign val="superscript"/>
        <sz val="10"/>
        <rFont val="Arial"/>
        <family val="2"/>
      </rPr>
      <t>2</t>
    </r>
    <r>
      <rPr>
        <sz val="10"/>
        <rFont val="Arial"/>
        <family val="2"/>
      </rPr>
      <t xml:space="preserve"> Current YTD credit due to accounting reversal related to June 2021 accrual, where SCE billing is delayed, but expect invoice in  Aug or Sept 2021.</t>
    </r>
  </si>
  <si>
    <r>
      <rPr>
        <vertAlign val="superscript"/>
        <sz val="10"/>
        <rFont val="Arial"/>
        <family val="2"/>
      </rPr>
      <t>3</t>
    </r>
    <r>
      <rPr>
        <sz val="10"/>
        <rFont val="Arial"/>
        <family val="2"/>
      </rPr>
      <t xml:space="preserve"> Current YTD credit due to accounting reversal related to June 2021 accrual, where SCE billing is delayed, but expect invoice in  Aug or Sept 2021.</t>
    </r>
  </si>
  <si>
    <r>
      <t xml:space="preserve">Needs Assessment </t>
    </r>
    <r>
      <rPr>
        <vertAlign val="superscript"/>
        <sz val="10"/>
        <rFont val="Arial"/>
        <family val="2"/>
      </rPr>
      <t>2-3</t>
    </r>
  </si>
  <si>
    <t>Arrearage Management Plan (AMP) Enrollment</t>
  </si>
  <si>
    <t>Arrearage Management Plan (AMP) Follow-Up</t>
  </si>
  <si>
    <t>Assist with CARE/FERA Recertification/Audit</t>
  </si>
  <si>
    <t>Assisted client with making a payment</t>
  </si>
  <si>
    <t>CARE/FERA Enrollment</t>
  </si>
  <si>
    <t>Energy Efficiency Tool</t>
  </si>
  <si>
    <t>ESA</t>
  </si>
  <si>
    <t>HEAP</t>
  </si>
  <si>
    <t>Medical Baseline</t>
  </si>
  <si>
    <t>Payment Extension</t>
  </si>
  <si>
    <t>Payment Plan</t>
  </si>
  <si>
    <t>Set Up New Account</t>
  </si>
  <si>
    <t>Tagalog</t>
  </si>
  <si>
    <t>Reporting Period: July 2021</t>
  </si>
  <si>
    <t>n/a</t>
  </si>
  <si>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</si>
  <si>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Common Area Measures Category and Eligible Measures Title</t>
    </r>
    <r>
      <rPr>
        <b/>
        <vertAlign val="superscript"/>
        <sz val="10"/>
        <rFont val="Arial"/>
        <family val="2"/>
      </rPr>
      <t>1</t>
    </r>
  </si>
  <si>
    <r>
      <t>End Date</t>
    </r>
    <r>
      <rPr>
        <b/>
        <vertAlign val="superscript"/>
        <sz val="10"/>
        <rFont val="Arial"/>
        <family val="2"/>
      </rPr>
      <t>2</t>
    </r>
  </si>
  <si>
    <r>
      <t>Eligible Climate Zones</t>
    </r>
    <r>
      <rPr>
        <b/>
        <vertAlign val="superscript"/>
        <sz val="10"/>
        <rFont val="Arial"/>
        <family val="2"/>
      </rPr>
      <t>3</t>
    </r>
  </si>
  <si>
    <r>
      <t>Households Requested to Verify</t>
    </r>
    <r>
      <rPr>
        <b/>
        <vertAlign val="superscript"/>
        <sz val="10"/>
        <rFont val="Arial"/>
        <family val="2"/>
      </rPr>
      <t>1,4</t>
    </r>
  </si>
  <si>
    <t>% of CARE Enrolled Requested to Verify Total</t>
  </si>
  <si>
    <t>CARE  Households De-enrolled (Due to no response)</t>
  </si>
  <si>
    <r>
      <t>CARE Households De-enrolled (Verified as Ineligible)</t>
    </r>
    <r>
      <rPr>
        <b/>
        <vertAlign val="superscript"/>
        <sz val="10"/>
        <rFont val="Arial"/>
        <family val="2"/>
      </rPr>
      <t>4</t>
    </r>
    <r>
      <rPr>
        <b/>
        <sz val="10"/>
        <rFont val="Arial"/>
        <family val="2"/>
      </rPr>
      <t xml:space="preserve"> </t>
    </r>
  </si>
  <si>
    <r>
      <t>Total Households De-enrolled</t>
    </r>
    <r>
      <rPr>
        <b/>
        <vertAlign val="superscript"/>
        <sz val="10"/>
        <rFont val="Arial"/>
        <family val="2"/>
      </rPr>
      <t>2,4</t>
    </r>
  </si>
  <si>
    <r>
      <t>% De-enrolled through Post Enrollment Verification</t>
    </r>
    <r>
      <rPr>
        <b/>
        <vertAlign val="superscript"/>
        <sz val="10"/>
        <rFont val="Arial"/>
        <family val="2"/>
      </rPr>
      <t>3,4</t>
    </r>
  </si>
  <si>
    <t>% of Total CARE Households De-enrolled</t>
  </si>
  <si>
    <r>
      <t>Households Requested to Verify</t>
    </r>
    <r>
      <rPr>
        <b/>
        <vertAlign val="superscript"/>
        <sz val="10"/>
        <rFont val="Arial"/>
        <family val="2"/>
      </rPr>
      <t>1</t>
    </r>
  </si>
  <si>
    <t>CARE Households De-enrolled (Verified as Ineligible)</t>
  </si>
  <si>
    <r>
      <t>Total Households De-enrolled</t>
    </r>
    <r>
      <rPr>
        <b/>
        <vertAlign val="superscript"/>
        <sz val="8"/>
        <rFont val="Arial"/>
        <family val="2"/>
      </rPr>
      <t>2</t>
    </r>
  </si>
  <si>
    <r>
      <t>% De-enrolled through HUV Post Enrollment Verification</t>
    </r>
    <r>
      <rPr>
        <b/>
        <vertAlign val="superscript"/>
        <sz val="10"/>
        <rFont val="Arial"/>
        <family val="2"/>
      </rPr>
      <t>3</t>
    </r>
  </si>
  <si>
    <r>
      <t>Households Requested to Recertify</t>
    </r>
    <r>
      <rPr>
        <b/>
        <vertAlign val="superscript"/>
        <sz val="10"/>
        <rFont val="Arial"/>
        <family val="2"/>
      </rPr>
      <t>1,5</t>
    </r>
  </si>
  <si>
    <t>% of Households Total (C/B)</t>
  </si>
  <si>
    <r>
      <t>Households Recertified</t>
    </r>
    <r>
      <rPr>
        <b/>
        <vertAlign val="superscript"/>
        <sz val="10"/>
        <rFont val="Arial"/>
        <family val="2"/>
      </rPr>
      <t>2,5</t>
    </r>
  </si>
  <si>
    <r>
      <t>Households De-enrolled</t>
    </r>
    <r>
      <rPr>
        <b/>
        <vertAlign val="superscript"/>
        <sz val="10"/>
        <rFont val="Arial"/>
        <family val="2"/>
      </rPr>
      <t>3,5</t>
    </r>
  </si>
  <si>
    <r>
      <t>Recertification Rate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</si>
  <si>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</si>
  <si>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Reflects Jan-Dec 2021 authorized funding per D. 21-06-015 issued June 3,2021.   </t>
    </r>
  </si>
  <si>
    <r>
      <rPr>
        <vertAlign val="superscript"/>
        <sz val="11"/>
        <color theme="1"/>
        <rFont val="Times New Roman"/>
        <family val="1"/>
      </rPr>
      <t>1</t>
    </r>
    <r>
      <rPr>
        <sz val="11"/>
        <color theme="1"/>
        <rFont val="Times New Roman"/>
        <family val="1"/>
      </rPr>
      <t xml:space="preserve"> Information provided by CHANGES contractor.</t>
    </r>
  </si>
  <si>
    <r>
      <t>March 1, 2021 - May 31, 2021</t>
    </r>
    <r>
      <rPr>
        <b/>
        <vertAlign val="superscript"/>
        <sz val="14"/>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</si>
</sst>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80" formatCode="&quot;$&quot;#,##0.00"/>
  </numFmts>
  <fonts count="1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sz val="12"/>
      <color theme="1"/>
      <name val="Calibri"/>
      <family val="2"/>
      <scheme val="minor"/>
    </font>
    <font>
      <sz val="10"/>
      <color theme="1"/>
      <name val="Calibri"/>
      <family val="2"/>
      <scheme val="minor"/>
    </font>
    <font>
      <b/>
      <sz val="12"/>
      <color rgb="FFFF0000"/>
      <name val="Arial"/>
      <family val="2"/>
    </font>
    <font>
      <b/>
      <sz val="12"/>
      <name val="Calibri"/>
      <family val="2"/>
      <scheme val="minor"/>
    </font>
    <font>
      <b/>
      <sz val="11"/>
      <name val="Calibri"/>
      <family val="2"/>
      <scheme val="minor"/>
    </font>
    <font>
      <sz val="12"/>
      <name val="Calibri"/>
      <family val="2"/>
      <scheme val="minor"/>
    </font>
    <font>
      <b/>
      <sz val="10"/>
      <name val="Calibri"/>
      <family val="2"/>
      <scheme val="minor"/>
    </font>
    <font>
      <sz val="10"/>
      <name val="Arial Narrow"/>
      <family val="2"/>
    </font>
    <font>
      <sz val="11"/>
      <color theme="1"/>
      <name val="Times New Roman"/>
      <family val="1"/>
    </font>
    <font>
      <vertAlign val="superscript"/>
      <sz val="11"/>
      <color theme="1"/>
      <name val="Times New Roman"/>
      <family val="1"/>
    </font>
    <font>
      <sz val="11"/>
      <name val="Times New Roman"/>
      <family val="1"/>
    </font>
    <font>
      <b/>
      <vertAlign val="superscript"/>
      <sz val="14"/>
      <name val="Arial"/>
      <family val="2"/>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3">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51"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24" fillId="0" borderId="0"/>
    <xf numFmtId="0" fontId="87"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9" fontId="87" fillId="0" borderId="0" applyFont="0" applyFill="0" applyBorder="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24" fillId="0" borderId="0"/>
    <xf numFmtId="0" fontId="39" fillId="0" borderId="0"/>
    <xf numFmtId="173" fontId="92"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3" fillId="27" borderId="70" applyNumberFormat="0" applyProtection="0">
      <alignment vertical="center"/>
    </xf>
    <xf numFmtId="4" fontId="94" fillId="27" borderId="70" applyNumberFormat="0" applyProtection="0">
      <alignment vertical="center"/>
    </xf>
    <xf numFmtId="4" fontId="95" fillId="27" borderId="70" applyNumberFormat="0" applyProtection="0">
      <alignment horizontal="left" vertical="center" indent="1"/>
    </xf>
    <xf numFmtId="0" fontId="40" fillId="27" borderId="13" applyNumberFormat="0" applyProtection="0">
      <alignment horizontal="left" vertical="top" indent="1"/>
    </xf>
    <xf numFmtId="4" fontId="96" fillId="34" borderId="70" applyNumberFormat="0" applyProtection="0">
      <alignment horizontal="left" vertical="center" indent="1"/>
    </xf>
    <xf numFmtId="4" fontId="69" fillId="41" borderId="70" applyNumberFormat="0" applyProtection="0">
      <alignment vertical="center"/>
    </xf>
    <xf numFmtId="4" fontId="83" fillId="50" borderId="70" applyNumberFormat="0" applyProtection="0">
      <alignment vertical="center"/>
    </xf>
    <xf numFmtId="4" fontId="69" fillId="29" borderId="70" applyNumberFormat="0" applyProtection="0">
      <alignment vertical="center"/>
    </xf>
    <xf numFmtId="4" fontId="59" fillId="41" borderId="70" applyNumberFormat="0" applyProtection="0">
      <alignment vertical="center"/>
    </xf>
    <xf numFmtId="4" fontId="73" fillId="51" borderId="70" applyNumberFormat="0" applyProtection="0">
      <alignment horizontal="left" vertical="center" indent="1"/>
    </xf>
    <xf numFmtId="4" fontId="73" fillId="38" borderId="70" applyNumberFormat="0" applyProtection="0">
      <alignment horizontal="left" vertical="center" indent="1"/>
    </xf>
    <xf numFmtId="4" fontId="97" fillId="34" borderId="70" applyNumberFormat="0" applyProtection="0">
      <alignment horizontal="left" vertical="center" indent="1"/>
    </xf>
    <xf numFmtId="4" fontId="98" fillId="20" borderId="70" applyNumberFormat="0" applyProtection="0">
      <alignment vertical="center"/>
    </xf>
    <xf numFmtId="4" fontId="64" fillId="35" borderId="70" applyNumberFormat="0" applyProtection="0">
      <alignment horizontal="left" vertical="center" indent="1"/>
    </xf>
    <xf numFmtId="4" fontId="99" fillId="38" borderId="70" applyNumberFormat="0" applyProtection="0">
      <alignment horizontal="left" vertical="center" indent="1"/>
    </xf>
    <xf numFmtId="4" fontId="100" fillId="34" borderId="70"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1" fillId="35" borderId="70" applyNumberFormat="0" applyProtection="0">
      <alignment vertical="center"/>
    </xf>
    <xf numFmtId="4" fontId="102" fillId="35" borderId="70" applyNumberFormat="0" applyProtection="0">
      <alignment vertical="center"/>
    </xf>
    <xf numFmtId="4" fontId="73" fillId="38" borderId="70"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3" fillId="35" borderId="70" applyNumberFormat="0" applyProtection="0">
      <alignment vertical="center"/>
    </xf>
    <xf numFmtId="4" fontId="104" fillId="35" borderId="70" applyNumberFormat="0" applyProtection="0">
      <alignment vertical="center"/>
    </xf>
    <xf numFmtId="4" fontId="73" fillId="38" borderId="70"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70" applyNumberFormat="0" applyProtection="0">
      <alignment vertical="center"/>
    </xf>
    <xf numFmtId="4" fontId="72" fillId="35" borderId="70" applyNumberFormat="0" applyProtection="0">
      <alignment vertical="center"/>
    </xf>
    <xf numFmtId="4" fontId="73" fillId="24" borderId="70" applyNumberFormat="0" applyProtection="0">
      <alignment horizontal="left" vertical="center" indent="1"/>
    </xf>
    <xf numFmtId="4" fontId="105" fillId="20" borderId="70" applyNumberFormat="0" applyProtection="0">
      <alignment horizontal="left" indent="1"/>
    </xf>
    <xf numFmtId="4" fontId="91" fillId="35" borderId="70"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2" applyNumberFormat="0" applyAlignment="0" applyProtection="0"/>
    <xf numFmtId="0" fontId="28" fillId="53" borderId="2" applyNumberFormat="0" applyAlignment="0" applyProtection="0"/>
    <xf numFmtId="0" fontId="28" fillId="21" borderId="2" applyNumberFormat="0" applyAlignment="0" applyProtection="0"/>
    <xf numFmtId="0" fontId="28" fillId="53" borderId="2" applyNumberFormat="0" applyAlignment="0" applyProtection="0"/>
    <xf numFmtId="0" fontId="28" fillId="53" borderId="2" applyNumberFormat="0" applyAlignment="0" applyProtection="0"/>
    <xf numFmtId="0" fontId="28" fillId="53"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8" fillId="0" borderId="71" applyNumberFormat="0" applyFill="0" applyAlignment="0" applyProtection="0"/>
    <xf numFmtId="0" fontId="108" fillId="0" borderId="71" applyNumberFormat="0" applyFill="0" applyAlignment="0" applyProtection="0"/>
    <xf numFmtId="0" fontId="88" fillId="0" borderId="68"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9" fillId="0" borderId="6" applyNumberFormat="0" applyFill="0" applyAlignment="0" applyProtection="0"/>
    <xf numFmtId="0" fontId="109" fillId="0" borderId="6" applyNumberFormat="0" applyFill="0" applyAlignment="0" applyProtection="0"/>
    <xf numFmtId="0" fontId="8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6" fillId="0" borderId="72" applyNumberFormat="0" applyFill="0" applyAlignment="0" applyProtection="0"/>
    <xf numFmtId="0" fontId="106" fillId="0" borderId="72" applyNumberFormat="0" applyFill="0" applyAlignment="0" applyProtection="0"/>
    <xf numFmtId="0" fontId="32" fillId="0" borderId="7"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7"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7" fillId="0" borderId="0"/>
    <xf numFmtId="0" fontId="39" fillId="0" borderId="0"/>
    <xf numFmtId="0" fontId="39" fillId="0" borderId="0"/>
    <xf numFmtId="0" fontId="24"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7"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3" borderId="12" applyNumberFormat="0" applyAlignment="0" applyProtection="0"/>
    <xf numFmtId="0" fontId="36" fillId="53" borderId="12" applyNumberFormat="0" applyAlignment="0" applyProtection="0"/>
    <xf numFmtId="0" fontId="36" fillId="21" borderId="12" applyNumberFormat="0" applyAlignment="0" applyProtection="0"/>
    <xf numFmtId="0" fontId="36" fillId="53" borderId="12" applyNumberFormat="0" applyAlignment="0" applyProtection="0"/>
    <xf numFmtId="0" fontId="36" fillId="53" borderId="12" applyNumberFormat="0" applyAlignment="0" applyProtection="0"/>
    <xf numFmtId="0" fontId="36" fillId="53"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7" fillId="0" borderId="0" applyNumberFormat="0" applyFill="0" applyBorder="0" applyAlignment="0" applyProtection="0"/>
    <xf numFmtId="0" fontId="107" fillId="0" borderId="0" applyNumberFormat="0" applyFill="0" applyBorder="0" applyAlignment="0" applyProtection="0"/>
    <xf numFmtId="0" fontId="3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69"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9" fontId="110"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3" fillId="0" borderId="0"/>
    <xf numFmtId="0" fontId="19" fillId="0" borderId="0"/>
    <xf numFmtId="9" fontId="87" fillId="0" borderId="0" applyFont="0" applyFill="0" applyBorder="0" applyAlignment="0" applyProtection="0"/>
    <xf numFmtId="0" fontId="33" fillId="7" borderId="2" applyNumberFormat="0" applyAlignment="0" applyProtection="0"/>
    <xf numFmtId="43" fontId="87" fillId="0" borderId="0" applyFont="0" applyFill="0" applyBorder="0" applyAlignment="0" applyProtection="0"/>
    <xf numFmtId="0" fontId="87"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33" fillId="7" borderId="2" applyNumberFormat="0" applyAlignment="0" applyProtection="0"/>
    <xf numFmtId="0" fontId="87"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7"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4"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4"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7" fillId="0" borderId="0" applyFont="0" applyFill="0" applyBorder="0" applyAlignment="0" applyProtection="0"/>
    <xf numFmtId="9" fontId="87" fillId="0" borderId="0" applyFont="0" applyFill="0" applyBorder="0" applyAlignment="0" applyProtection="0"/>
    <xf numFmtId="0" fontId="87"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7" fillId="0" borderId="0" applyNumberFormat="0" applyFill="0" applyBorder="0" applyAlignment="0" applyProtection="0"/>
    <xf numFmtId="0" fontId="39" fillId="8" borderId="13" applyNumberFormat="0" applyProtection="0">
      <alignment horizontal="left" vertical="center" indent="1"/>
    </xf>
    <xf numFmtId="0" fontId="39" fillId="86" borderId="13" applyNumberFormat="0" applyProtection="0">
      <alignment horizontal="left" vertical="center" indent="1"/>
    </xf>
    <xf numFmtId="0" fontId="133" fillId="103" borderId="2" applyNumberFormat="0" applyAlignment="0" applyProtection="0"/>
    <xf numFmtId="176" fontId="39" fillId="0" borderId="0" applyFont="0" applyFill="0" applyBorder="0" applyAlignment="0" applyProtection="0"/>
    <xf numFmtId="0" fontId="90" fillId="104" borderId="0" applyNumberFormat="0" applyBorder="0" applyAlignment="0" applyProtection="0"/>
    <xf numFmtId="0" fontId="134" fillId="0" borderId="0" applyNumberFormat="0" applyFill="0" applyBorder="0" applyAlignment="0" applyProtection="0"/>
    <xf numFmtId="0" fontId="106" fillId="0" borderId="91" applyNumberFormat="0" applyFill="0" applyAlignment="0" applyProtection="0"/>
    <xf numFmtId="0" fontId="36" fillId="103" borderId="12" applyNumberFormat="0" applyAlignment="0" applyProtection="0"/>
    <xf numFmtId="0" fontId="39" fillId="8" borderId="13" applyNumberFormat="0" applyProtection="0">
      <alignment horizontal="left" vertical="top" indent="1"/>
    </xf>
    <xf numFmtId="0" fontId="39" fillId="52" borderId="13" applyNumberFormat="0" applyProtection="0">
      <alignment horizontal="left" vertical="top" indent="1"/>
    </xf>
    <xf numFmtId="0" fontId="14" fillId="66" borderId="0" applyNumberFormat="0" applyBorder="0" applyAlignment="0" applyProtection="0"/>
    <xf numFmtId="4" fontId="41" fillId="86" borderId="13" applyNumberFormat="0" applyProtection="0">
      <alignment horizontal="left" vertical="center" indent="1"/>
    </xf>
    <xf numFmtId="4" fontId="41" fillId="40" borderId="13" applyNumberFormat="0" applyProtection="0">
      <alignment horizontal="right" vertical="center"/>
    </xf>
    <xf numFmtId="0" fontId="41" fillId="86" borderId="13" applyNumberFormat="0" applyProtection="0">
      <alignment horizontal="left" vertical="top" indent="1"/>
    </xf>
    <xf numFmtId="0" fontId="41" fillId="26" borderId="13" applyNumberFormat="0" applyProtection="0">
      <alignment horizontal="left" vertical="top" indent="1"/>
    </xf>
    <xf numFmtId="0" fontId="14" fillId="79" borderId="0" applyNumberFormat="0" applyBorder="0" applyAlignment="0" applyProtection="0"/>
    <xf numFmtId="4" fontId="41" fillId="86" borderId="0" applyNumberFormat="0" applyProtection="0">
      <alignment horizontal="left" vertical="center" indent="1"/>
    </xf>
    <xf numFmtId="0" fontId="90" fillId="0" borderId="94" applyNumberFormat="0" applyFill="0" applyAlignment="0" applyProtection="0"/>
    <xf numFmtId="0" fontId="130" fillId="84" borderId="0" applyNumberFormat="0" applyBorder="0" applyAlignment="0" applyProtection="0"/>
    <xf numFmtId="0" fontId="14" fillId="82" borderId="0" applyNumberFormat="0" applyBorder="0" applyAlignment="0" applyProtection="0"/>
    <xf numFmtId="0" fontId="14" fillId="78" borderId="0" applyNumberFormat="0" applyBorder="0" applyAlignment="0" applyProtection="0"/>
    <xf numFmtId="4" fontId="40" fillId="25" borderId="13" applyNumberFormat="0" applyProtection="0">
      <alignment horizontal="left" vertical="center" indent="1"/>
    </xf>
    <xf numFmtId="4" fontId="41" fillId="86" borderId="13" applyNumberFormat="0" applyProtection="0">
      <alignment horizontal="right" vertical="center"/>
    </xf>
    <xf numFmtId="4" fontId="66" fillId="26" borderId="13" applyNumberFormat="0" applyProtection="0">
      <alignment vertical="center"/>
    </xf>
    <xf numFmtId="0" fontId="14" fillId="67" borderId="0" applyNumberFormat="0" applyBorder="0" applyAlignment="0" applyProtection="0"/>
    <xf numFmtId="0" fontId="14" fillId="74" borderId="0" applyNumberFormat="0" applyBorder="0" applyAlignment="0" applyProtection="0"/>
    <xf numFmtId="0" fontId="130" fillId="81" borderId="0" applyNumberFormat="0" applyBorder="0" applyAlignment="0" applyProtection="0"/>
    <xf numFmtId="0" fontId="130" fillId="72" borderId="0" applyNumberFormat="0" applyBorder="0" applyAlignment="0" applyProtection="0"/>
    <xf numFmtId="0" fontId="130" fillId="68" borderId="0" applyNumberFormat="0" applyBorder="0" applyAlignment="0" applyProtection="0"/>
    <xf numFmtId="4" fontId="62" fillId="52" borderId="0" applyNumberFormat="0" applyProtection="0">
      <alignment horizontal="left" vertical="center" indent="1"/>
    </xf>
    <xf numFmtId="0" fontId="39" fillId="53" borderId="9" applyNumberFormat="0">
      <protection locked="0"/>
    </xf>
    <xf numFmtId="0" fontId="130" fillId="80" borderId="0" applyNumberFormat="0" applyBorder="0" applyAlignment="0" applyProtection="0"/>
    <xf numFmtId="0" fontId="14" fillId="83" borderId="0" applyNumberFormat="0" applyBorder="0" applyAlignment="0" applyProtection="0"/>
    <xf numFmtId="0" fontId="119" fillId="54" borderId="0" applyNumberFormat="0" applyBorder="0" applyAlignment="0" applyProtection="0"/>
    <xf numFmtId="0" fontId="130" fillId="73" borderId="0" applyNumberFormat="0" applyBorder="0" applyAlignment="0" applyProtection="0"/>
    <xf numFmtId="0" fontId="130" fillId="65" borderId="0" applyNumberFormat="0" applyBorder="0" applyAlignment="0" applyProtection="0"/>
    <xf numFmtId="0" fontId="39" fillId="52" borderId="13" applyNumberFormat="0" applyProtection="0">
      <alignment horizontal="left" vertical="center" indent="1"/>
    </xf>
    <xf numFmtId="0" fontId="39" fillId="86"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70" borderId="0" applyNumberFormat="0" applyBorder="0" applyAlignment="0" applyProtection="0"/>
    <xf numFmtId="0" fontId="130" fillId="77" borderId="0" applyNumberFormat="0" applyBorder="0" applyAlignment="0" applyProtection="0"/>
    <xf numFmtId="0" fontId="130" fillId="61" borderId="0" applyNumberFormat="0" applyBorder="0" applyAlignment="0" applyProtection="0"/>
    <xf numFmtId="0" fontId="122" fillId="57" borderId="84" applyNumberFormat="0" applyAlignment="0" applyProtection="0"/>
    <xf numFmtId="0" fontId="126" fillId="59" borderId="87" applyNumberFormat="0" applyAlignment="0" applyProtection="0"/>
    <xf numFmtId="0" fontId="124" fillId="58" borderId="84" applyNumberFormat="0" applyAlignment="0" applyProtection="0"/>
    <xf numFmtId="4" fontId="41" fillId="26" borderId="13" applyNumberFormat="0" applyProtection="0">
      <alignment horizontal="left" vertical="center" indent="1"/>
    </xf>
    <xf numFmtId="4" fontId="137" fillId="109" borderId="0" applyNumberFormat="0" applyProtection="0">
      <alignment horizontal="left" vertical="center" indent="1"/>
    </xf>
    <xf numFmtId="0" fontId="14" fillId="62" borderId="0" applyNumberFormat="0" applyBorder="0" applyAlignment="0" applyProtection="0"/>
    <xf numFmtId="0" fontId="130" fillId="76" borderId="0" applyNumberFormat="0" applyBorder="0" applyAlignment="0" applyProtection="0"/>
    <xf numFmtId="0" fontId="128" fillId="0" borderId="0" applyNumberFormat="0" applyFill="0" applyBorder="0" applyAlignment="0" applyProtection="0"/>
    <xf numFmtId="0" fontId="120" fillId="55" borderId="0" applyNumberFormat="0" applyBorder="0" applyAlignment="0" applyProtection="0"/>
    <xf numFmtId="0" fontId="125" fillId="0" borderId="86" applyNumberFormat="0" applyFill="0" applyAlignment="0" applyProtection="0"/>
    <xf numFmtId="0" fontId="118" fillId="0" borderId="83" applyNumberFormat="0" applyFill="0" applyAlignment="0" applyProtection="0"/>
    <xf numFmtId="0" fontId="117" fillId="0" borderId="82" applyNumberFormat="0" applyFill="0" applyAlignment="0" applyProtection="0"/>
    <xf numFmtId="0" fontId="107" fillId="0" borderId="0" applyNumberFormat="0" applyFill="0" applyBorder="0" applyAlignment="0" applyProtection="0"/>
    <xf numFmtId="0" fontId="14" fillId="0" borderId="0"/>
    <xf numFmtId="0" fontId="14" fillId="71" borderId="0" applyNumberFormat="0" applyBorder="0" applyAlignment="0" applyProtection="0"/>
    <xf numFmtId="0" fontId="118" fillId="0" borderId="0" applyNumberFormat="0" applyFill="0" applyBorder="0" applyAlignment="0" applyProtection="0"/>
    <xf numFmtId="0" fontId="116" fillId="0" borderId="81" applyNumberFormat="0" applyFill="0" applyAlignment="0" applyProtection="0"/>
    <xf numFmtId="0" fontId="14" fillId="63" borderId="0" applyNumberFormat="0" applyBorder="0" applyAlignment="0" applyProtection="0"/>
    <xf numFmtId="0" fontId="14" fillId="75" borderId="0" applyNumberFormat="0" applyBorder="0" applyAlignment="0" applyProtection="0"/>
    <xf numFmtId="0" fontId="130" fillId="64" borderId="0" applyNumberFormat="0" applyBorder="0" applyAlignment="0" applyProtection="0"/>
    <xf numFmtId="0" fontId="130" fillId="69" borderId="0" applyNumberFormat="0" applyBorder="0" applyAlignment="0" applyProtection="0"/>
    <xf numFmtId="0" fontId="127" fillId="0" borderId="0" applyNumberFormat="0" applyFill="0" applyBorder="0" applyAlignment="0" applyProtection="0"/>
    <xf numFmtId="0" fontId="123" fillId="58" borderId="85" applyNumberFormat="0" applyAlignment="0" applyProtection="0"/>
    <xf numFmtId="0" fontId="14" fillId="83" borderId="0" applyNumberFormat="0" applyBorder="0" applyAlignment="0" applyProtection="0"/>
    <xf numFmtId="0" fontId="14" fillId="82" borderId="0" applyNumberFormat="0" applyBorder="0" applyAlignment="0" applyProtection="0"/>
    <xf numFmtId="0" fontId="130" fillId="69" borderId="0" applyNumberFormat="0" applyBorder="0" applyAlignment="0" applyProtection="0"/>
    <xf numFmtId="0" fontId="14" fillId="66" borderId="0" applyNumberFormat="0" applyBorder="0" applyAlignment="0" applyProtection="0"/>
    <xf numFmtId="0" fontId="130" fillId="65" borderId="0" applyNumberFormat="0" applyBorder="0" applyAlignment="0" applyProtection="0"/>
    <xf numFmtId="0" fontId="14" fillId="63" borderId="0" applyNumberFormat="0" applyBorder="0" applyAlignment="0" applyProtection="0"/>
    <xf numFmtId="0" fontId="14" fillId="62" borderId="0" applyNumberFormat="0" applyBorder="0" applyAlignment="0" applyProtection="0"/>
    <xf numFmtId="0" fontId="14" fillId="0" borderId="0"/>
    <xf numFmtId="0" fontId="14" fillId="60" borderId="88" applyNumberFormat="0" applyFont="0" applyAlignment="0" applyProtection="0"/>
    <xf numFmtId="0" fontId="121" fillId="56"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8" borderId="93" applyNumberFormat="0" applyProtection="0">
      <alignment horizontal="left" vertical="center" indent="1"/>
    </xf>
    <xf numFmtId="4" fontId="40" fillId="86"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101" borderId="11" applyNumberFormat="0" applyFont="0" applyAlignment="0" applyProtection="0"/>
    <xf numFmtId="0" fontId="35" fillId="102" borderId="0" applyNumberFormat="0" applyBorder="0" applyAlignment="0" applyProtection="0"/>
    <xf numFmtId="0" fontId="136" fillId="0" borderId="92" applyNumberFormat="0" applyFill="0" applyAlignment="0" applyProtection="0"/>
    <xf numFmtId="0" fontId="106" fillId="0" borderId="0" applyNumberFormat="0" applyFill="0" applyBorder="0" applyAlignment="0" applyProtection="0"/>
    <xf numFmtId="0" fontId="108" fillId="0" borderId="90" applyNumberFormat="0" applyFill="0" applyAlignment="0" applyProtection="0"/>
    <xf numFmtId="0" fontId="31" fillId="107" borderId="0" applyNumberFormat="0" applyBorder="0" applyAlignment="0" applyProtection="0"/>
    <xf numFmtId="0" fontId="90" fillId="106" borderId="0" applyNumberFormat="0" applyBorder="0" applyAlignment="0" applyProtection="0"/>
    <xf numFmtId="0" fontId="90" fillId="105" borderId="0" applyNumberFormat="0" applyBorder="0" applyAlignment="0" applyProtection="0"/>
    <xf numFmtId="175" fontId="39" fillId="0" borderId="0" applyFont="0" applyFill="0" applyBorder="0" applyAlignment="0" applyProtection="0"/>
    <xf numFmtId="0" fontId="29" fillId="94" borderId="3" applyNumberFormat="0" applyAlignment="0" applyProtection="0"/>
    <xf numFmtId="0" fontId="132" fillId="93" borderId="0" applyNumberFormat="0" applyBorder="0" applyAlignment="0" applyProtection="0"/>
    <xf numFmtId="0" fontId="26" fillId="102"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0" fontId="26" fillId="100" borderId="0" applyNumberFormat="0" applyBorder="0" applyAlignment="0" applyProtection="0"/>
    <xf numFmtId="0" fontId="26" fillId="89" borderId="0" applyNumberFormat="0" applyBorder="0" applyAlignment="0" applyProtection="0"/>
    <xf numFmtId="0" fontId="25" fillId="88" borderId="0" applyNumberFormat="0" applyBorder="0" applyAlignment="0" applyProtection="0"/>
    <xf numFmtId="0" fontId="26" fillId="99" borderId="0" applyNumberFormat="0" applyBorder="0" applyAlignment="0" applyProtection="0"/>
    <xf numFmtId="0" fontId="26" fillId="97"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6" fillId="98" borderId="0" applyNumberFormat="0" applyBorder="0" applyAlignment="0" applyProtection="0"/>
    <xf numFmtId="0" fontId="26" fillId="97" borderId="0" applyNumberFormat="0" applyBorder="0" applyAlignment="0" applyProtection="0"/>
    <xf numFmtId="0" fontId="25" fillId="96" borderId="0" applyNumberFormat="0" applyBorder="0" applyAlignment="0" applyProtection="0"/>
    <xf numFmtId="0" fontId="25" fillId="95" borderId="0" applyNumberFormat="0" applyBorder="0" applyAlignment="0" applyProtection="0"/>
    <xf numFmtId="0" fontId="26" fillId="94"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6" fillId="91" borderId="0" applyNumberFormat="0" applyBorder="0" applyAlignment="0" applyProtection="0"/>
    <xf numFmtId="0" fontId="26" fillId="90"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6" fillId="87" borderId="0" applyNumberFormat="0" applyBorder="0" applyAlignment="0" applyProtection="0"/>
    <xf numFmtId="0" fontId="100" fillId="52"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52" borderId="0" applyNumberFormat="0" applyBorder="0" applyAlignment="0" applyProtection="0"/>
    <xf numFmtId="0" fontId="41" fillId="7" borderId="0" applyNumberFormat="0" applyBorder="0" applyAlignment="0" applyProtection="0"/>
    <xf numFmtId="0" fontId="41" fillId="52"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3"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6" borderId="0" applyNumberFormat="0" applyBorder="0" applyAlignment="0" applyProtection="0"/>
    <xf numFmtId="0" fontId="14" fillId="79" borderId="0" applyNumberFormat="0" applyBorder="0" applyAlignment="0" applyProtection="0"/>
    <xf numFmtId="0" fontId="14" fillId="75" borderId="0" applyNumberFormat="0" applyBorder="0" applyAlignment="0" applyProtection="0"/>
    <xf numFmtId="0" fontId="100" fillId="7" borderId="0" applyNumberFormat="0" applyBorder="0" applyAlignment="0" applyProtection="0"/>
    <xf numFmtId="0" fontId="14" fillId="78" borderId="0" applyNumberFormat="0" applyBorder="0" applyAlignment="0" applyProtection="0"/>
    <xf numFmtId="0" fontId="130" fillId="77" borderId="0" applyNumberFormat="0" applyBorder="0" applyAlignment="0" applyProtection="0"/>
    <xf numFmtId="0" fontId="130" fillId="73" borderId="0" applyNumberFormat="0" applyBorder="0" applyAlignment="0" applyProtection="0"/>
    <xf numFmtId="0" fontId="39" fillId="40" borderId="13" applyNumberFormat="0" applyProtection="0">
      <alignment horizontal="left" vertical="center" indent="1"/>
    </xf>
    <xf numFmtId="0" fontId="130" fillId="81" borderId="0" applyNumberFormat="0" applyBorder="0" applyAlignment="0" applyProtection="0"/>
    <xf numFmtId="0" fontId="14" fillId="70" borderId="0" applyNumberFormat="0" applyBorder="0" applyAlignment="0" applyProtection="0"/>
    <xf numFmtId="4" fontId="58" fillId="25" borderId="13" applyNumberFormat="0" applyProtection="0">
      <alignment vertical="center"/>
    </xf>
    <xf numFmtId="0" fontId="130" fillId="61" borderId="0" applyNumberFormat="0" applyBorder="0" applyAlignment="0" applyProtection="0"/>
    <xf numFmtId="0" fontId="135" fillId="102" borderId="2" applyNumberFormat="0" applyAlignment="0" applyProtection="0"/>
    <xf numFmtId="0" fontId="25" fillId="89" borderId="0" applyNumberFormat="0" applyBorder="0" applyAlignment="0" applyProtection="0"/>
    <xf numFmtId="0" fontId="26" fillId="94" borderId="0" applyNumberFormat="0" applyBorder="0" applyAlignment="0" applyProtection="0"/>
    <xf numFmtId="0" fontId="100" fillId="9" borderId="0" applyNumberFormat="0" applyBorder="0" applyAlignment="0" applyProtection="0"/>
    <xf numFmtId="0" fontId="14" fillId="60" borderId="88" applyNumberFormat="0" applyFont="0" applyAlignment="0" applyProtection="0"/>
    <xf numFmtId="0" fontId="14" fillId="74" borderId="0" applyNumberFormat="0" applyBorder="0" applyAlignment="0" applyProtection="0"/>
    <xf numFmtId="0" fontId="14" fillId="71" borderId="0" applyNumberFormat="0" applyBorder="0" applyAlignment="0" applyProtection="0"/>
    <xf numFmtId="0" fontId="14" fillId="67" borderId="0" applyNumberFormat="0" applyBorder="0" applyAlignment="0" applyProtection="0"/>
    <xf numFmtId="0" fontId="115" fillId="0" borderId="0" applyNumberFormat="0" applyFill="0" applyBorder="0" applyAlignment="0" applyProtection="0"/>
    <xf numFmtId="0" fontId="129" fillId="0" borderId="89" applyNumberFormat="0" applyFill="0" applyAlignment="0" applyProtection="0"/>
    <xf numFmtId="0" fontId="122" fillId="57" borderId="84"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4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41" fillId="0" borderId="0" applyFont="0" applyFill="0" applyBorder="0" applyAlignment="0" applyProtection="0"/>
    <xf numFmtId="0" fontId="143" fillId="0" borderId="0"/>
    <xf numFmtId="0" fontId="11" fillId="0" borderId="0"/>
    <xf numFmtId="0" fontId="144" fillId="0" borderId="0"/>
    <xf numFmtId="9" fontId="39" fillId="0" borderId="0" applyFont="0" applyFill="0" applyBorder="0" applyAlignment="0" applyProtection="0"/>
    <xf numFmtId="0" fontId="142" fillId="0" borderId="0"/>
    <xf numFmtId="0" fontId="144" fillId="0" borderId="0"/>
    <xf numFmtId="0" fontId="143" fillId="0" borderId="0"/>
    <xf numFmtId="9" fontId="39" fillId="0" borderId="0" applyFont="0" applyFill="0" applyBorder="0" applyAlignment="0" applyProtection="0"/>
    <xf numFmtId="0" fontId="143" fillId="0" borderId="0"/>
    <xf numFmtId="0" fontId="143" fillId="0" borderId="0"/>
    <xf numFmtId="0" fontId="14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148" fillId="0" borderId="0" applyNumberFormat="0" applyFill="0" applyBorder="0" applyAlignment="0" applyProtection="0"/>
    <xf numFmtId="0" fontId="10" fillId="0" borderId="0"/>
    <xf numFmtId="0" fontId="65" fillId="0" borderId="0"/>
    <xf numFmtId="0" fontId="25" fillId="0" borderId="0"/>
    <xf numFmtId="44" fontId="39" fillId="0" borderId="0" applyFont="0" applyFill="0" applyBorder="0" applyAlignment="0" applyProtection="0"/>
    <xf numFmtId="9" fontId="39" fillId="0" borderId="0" applyFont="0" applyFill="0" applyBorder="0" applyAlignment="0" applyProtection="0"/>
    <xf numFmtId="0" fontId="39" fillId="0" borderId="0"/>
    <xf numFmtId="0" fontId="10" fillId="0" borderId="0"/>
    <xf numFmtId="44" fontId="156" fillId="0" borderId="0" applyFon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43" fontId="39" fillId="0" borderId="0" applyFont="0" applyFill="0" applyBorder="0" applyAlignment="0" applyProtection="0"/>
    <xf numFmtId="0" fontId="33" fillId="7" borderId="2" applyNumberFormat="0" applyAlignment="0" applyProtection="0"/>
    <xf numFmtId="0" fontId="25" fillId="26" borderId="11" applyNumberFormat="0" applyFont="0" applyAlignment="0" applyProtection="0"/>
    <xf numFmtId="9" fontId="39" fillId="0" borderId="0" applyFont="0" applyFill="0" applyBorder="0" applyAlignment="0" applyProtection="0"/>
    <xf numFmtId="0" fontId="9" fillId="62" borderId="0" applyNumberFormat="0" applyBorder="0" applyAlignment="0" applyProtection="0"/>
    <xf numFmtId="9" fontId="39" fillId="0" borderId="0" applyFont="0" applyFill="0" applyBorder="0" applyAlignment="0" applyProtection="0"/>
    <xf numFmtId="0" fontId="52" fillId="0" borderId="0" applyNumberFormat="0" applyFont="0" applyFill="0" applyBorder="0" applyAlignment="0" applyProtection="0"/>
    <xf numFmtId="0" fontId="9" fillId="0" borderId="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44" fontId="25" fillId="0" borderId="0" applyFont="0" applyFill="0" applyBorder="0" applyAlignment="0" applyProtection="0"/>
    <xf numFmtId="0" fontId="25" fillId="60" borderId="88" applyNumberFormat="0" applyFont="0" applyAlignment="0" applyProtection="0"/>
    <xf numFmtId="0" fontId="41" fillId="86" borderId="0" applyNumberFormat="0" applyBorder="0" applyAlignment="0" applyProtection="0"/>
    <xf numFmtId="0" fontId="41" fillId="9" borderId="0" applyNumberFormat="0" applyBorder="0" applyAlignment="0" applyProtection="0"/>
    <xf numFmtId="0" fontId="41" fillId="26" borderId="0" applyNumberFormat="0" applyBorder="0" applyAlignment="0" applyProtection="0"/>
    <xf numFmtId="0" fontId="41" fillId="5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52" borderId="0" applyNumberFormat="0" applyBorder="0" applyAlignment="0" applyProtection="0"/>
    <xf numFmtId="0" fontId="41" fillId="9" borderId="0" applyNumberFormat="0" applyBorder="0" applyAlignment="0" applyProtection="0"/>
    <xf numFmtId="0" fontId="41" fillId="18" borderId="0" applyNumberFormat="0" applyBorder="0" applyAlignment="0" applyProtection="0"/>
    <xf numFmtId="0" fontId="41" fillId="21" borderId="0" applyNumberFormat="0" applyBorder="0" applyAlignment="0" applyProtection="0"/>
    <xf numFmtId="0" fontId="41" fillId="52" borderId="0" applyNumberFormat="0" applyBorder="0" applyAlignment="0" applyProtection="0"/>
    <xf numFmtId="0" fontId="41" fillId="7" borderId="0" applyNumberFormat="0" applyBorder="0" applyAlignment="0" applyProtection="0"/>
    <xf numFmtId="0" fontId="26" fillId="87" borderId="0" applyNumberFormat="0" applyBorder="0" applyAlignment="0" applyProtection="0"/>
    <xf numFmtId="0" fontId="26" fillId="91" borderId="0" applyNumberFormat="0" applyBorder="0" applyAlignment="0" applyProtection="0"/>
    <xf numFmtId="0" fontId="26" fillId="94" borderId="0" applyNumberFormat="0" applyBorder="0" applyAlignment="0" applyProtection="0"/>
    <xf numFmtId="0" fontId="26" fillId="98" borderId="0" applyNumberFormat="0" applyBorder="0" applyAlignment="0" applyProtection="0"/>
    <xf numFmtId="0" fontId="26" fillId="99" borderId="0" applyNumberFormat="0" applyBorder="0" applyAlignment="0" applyProtection="0"/>
    <xf numFmtId="0" fontId="26" fillId="100" borderId="0" applyNumberFormat="0" applyBorder="0" applyAlignment="0" applyProtection="0"/>
    <xf numFmtId="175" fontId="39" fillId="0" borderId="0" applyFont="0" applyFill="0" applyBorder="0" applyAlignment="0" applyProtection="0"/>
    <xf numFmtId="0" fontId="108" fillId="0" borderId="90" applyNumberFormat="0" applyFill="0" applyAlignment="0" applyProtection="0"/>
    <xf numFmtId="0" fontId="109" fillId="0" borderId="6" applyNumberFormat="0" applyFill="0" applyAlignment="0" applyProtection="0"/>
    <xf numFmtId="0" fontId="135" fillId="102" borderId="2" applyNumberFormat="0" applyAlignment="0" applyProtection="0"/>
    <xf numFmtId="0" fontId="39" fillId="101" borderId="11" applyNumberFormat="0" applyFont="0" applyAlignment="0" applyProtection="0"/>
    <xf numFmtId="0" fontId="33" fillId="7" borderId="2" applyNumberFormat="0" applyAlignment="0" applyProtection="0"/>
    <xf numFmtId="43" fontId="39" fillId="0" borderId="0" applyFont="0" applyFill="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90" fillId="0" borderId="94" applyNumberFormat="0" applyFill="0" applyAlignment="0" applyProtection="0"/>
    <xf numFmtId="0" fontId="9" fillId="0" borderId="0"/>
    <xf numFmtId="0" fontId="135" fillId="102" borderId="2" applyNumberFormat="0" applyAlignment="0" applyProtection="0"/>
    <xf numFmtId="0" fontId="160" fillId="0" borderId="0"/>
    <xf numFmtId="43" fontId="161" fillId="0" borderId="0" applyFont="0" applyFill="0" applyBorder="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43" fontId="159" fillId="0" borderId="0" applyFont="0" applyFill="0" applyBorder="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8" fillId="0" borderId="0"/>
    <xf numFmtId="0" fontId="169" fillId="0" borderId="0"/>
    <xf numFmtId="0" fontId="154" fillId="0" borderId="0"/>
    <xf numFmtId="0" fontId="154" fillId="0" borderId="0"/>
    <xf numFmtId="0" fontId="169" fillId="0" borderId="0"/>
    <xf numFmtId="0" fontId="8" fillId="0" borderId="0"/>
    <xf numFmtId="0" fontId="170" fillId="0" borderId="0"/>
    <xf numFmtId="0" fontId="154" fillId="0" borderId="0"/>
    <xf numFmtId="0" fontId="154" fillId="0" borderId="0"/>
    <xf numFmtId="0" fontId="169" fillId="0" borderId="0"/>
    <xf numFmtId="0" fontId="169" fillId="0" borderId="0"/>
    <xf numFmtId="0" fontId="169" fillId="0" borderId="0"/>
    <xf numFmtId="0" fontId="169" fillId="0" borderId="0"/>
    <xf numFmtId="0" fontId="169" fillId="0" borderId="0"/>
    <xf numFmtId="0" fontId="154" fillId="0" borderId="0"/>
    <xf numFmtId="0" fontId="7" fillId="0" borderId="0"/>
    <xf numFmtId="0" fontId="7" fillId="0" borderId="0"/>
    <xf numFmtId="0" fontId="173" fillId="0" borderId="0"/>
    <xf numFmtId="0" fontId="154" fillId="0" borderId="0"/>
    <xf numFmtId="44" fontId="39" fillId="0" borderId="0" applyFont="0" applyFill="0" applyBorder="0" applyAlignment="0" applyProtection="0"/>
    <xf numFmtId="43" fontId="175" fillId="0" borderId="0" applyFont="0" applyFill="0" applyBorder="0" applyAlignment="0" applyProtection="0"/>
    <xf numFmtId="0" fontId="6" fillId="0" borderId="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15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004">
    <xf numFmtId="0" fontId="0" fillId="0" borderId="0" xfId="0"/>
    <xf numFmtId="0" fontId="0" fillId="45" borderId="9" xfId="0" applyFill="1" applyBorder="1"/>
    <xf numFmtId="0" fontId="39" fillId="0" borderId="9" xfId="0" applyFont="1" applyBorder="1"/>
    <xf numFmtId="0" fontId="42" fillId="45" borderId="9" xfId="0" applyFont="1" applyFill="1" applyBorder="1"/>
    <xf numFmtId="0" fontId="81" fillId="0" borderId="0" xfId="0" applyFont="1"/>
    <xf numFmtId="171" fontId="42" fillId="0" borderId="24" xfId="122" applyNumberFormat="1" applyFont="1" applyBorder="1" applyAlignment="1">
      <alignment horizontal="left"/>
    </xf>
    <xf numFmtId="0" fontId="42" fillId="0" borderId="0" xfId="122" applyFont="1"/>
    <xf numFmtId="0" fontId="86" fillId="0" borderId="0" xfId="0" applyFont="1"/>
    <xf numFmtId="0" fontId="39" fillId="0" borderId="0" xfId="168" applyFont="1"/>
    <xf numFmtId="0" fontId="0" fillId="49" borderId="0" xfId="0" applyFill="1"/>
    <xf numFmtId="0" fontId="39" fillId="0" borderId="0" xfId="0" applyFont="1"/>
    <xf numFmtId="0" fontId="39" fillId="0" borderId="0" xfId="362" applyFont="1"/>
    <xf numFmtId="0" fontId="39" fillId="0" borderId="19" xfId="0" applyFont="1" applyBorder="1" applyAlignment="1">
      <alignment horizontal="left"/>
    </xf>
    <xf numFmtId="0" fontId="39" fillId="0" borderId="9" xfId="0" applyFont="1" applyBorder="1" applyAlignment="1">
      <alignment horizontal="left"/>
    </xf>
    <xf numFmtId="0" fontId="39" fillId="0" borderId="62" xfId="122" applyBorder="1"/>
    <xf numFmtId="0" fontId="43"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0" xfId="0" applyAlignment="1">
      <alignment horizontal="center"/>
    </xf>
    <xf numFmtId="171" fontId="42" fillId="0" borderId="62" xfId="122" applyNumberFormat="1" applyFont="1" applyBorder="1" applyAlignment="1">
      <alignment horizontal="left"/>
    </xf>
    <xf numFmtId="0" fontId="42" fillId="0" borderId="74" xfId="122" applyFont="1" applyBorder="1" applyAlignment="1">
      <alignment horizontal="center"/>
    </xf>
    <xf numFmtId="0" fontId="42" fillId="48" borderId="33" xfId="122" applyFont="1" applyFill="1" applyBorder="1" applyAlignment="1">
      <alignment horizontal="center" vertical="center" wrapText="1"/>
    </xf>
    <xf numFmtId="3" fontId="42" fillId="48" borderId="34" xfId="122" applyNumberFormat="1" applyFont="1" applyFill="1" applyBorder="1" applyAlignment="1">
      <alignment horizontal="center" vertical="center" wrapText="1"/>
    </xf>
    <xf numFmtId="0" fontId="42" fillId="48" borderId="34" xfId="122" applyFont="1" applyFill="1" applyBorder="1" applyAlignment="1">
      <alignment horizontal="center" vertical="center" wrapText="1"/>
    </xf>
    <xf numFmtId="0" fontId="42" fillId="48" borderId="35" xfId="122" applyFont="1" applyFill="1" applyBorder="1" applyAlignment="1">
      <alignment horizontal="center" vertical="center" wrapText="1"/>
    </xf>
    <xf numFmtId="0" fontId="39" fillId="0" borderId="0" xfId="127"/>
    <xf numFmtId="42" fontId="39" fillId="0" borderId="9" xfId="0" applyNumberFormat="1" applyFont="1" applyBorder="1"/>
    <xf numFmtId="0" fontId="0" fillId="48" borderId="9" xfId="0" applyFill="1" applyBorder="1"/>
    <xf numFmtId="0" fontId="42" fillId="48" borderId="9" xfId="0" applyFont="1" applyFill="1" applyBorder="1" applyAlignment="1">
      <alignment wrapText="1"/>
    </xf>
    <xf numFmtId="0" fontId="46" fillId="0" borderId="0" xfId="122" applyFont="1"/>
    <xf numFmtId="165" fontId="46" fillId="0" borderId="0" xfId="122" applyNumberFormat="1" applyFont="1"/>
    <xf numFmtId="0" fontId="112" fillId="0" borderId="0" xfId="122" applyFont="1"/>
    <xf numFmtId="0" fontId="83" fillId="0" borderId="0" xfId="122" applyFont="1"/>
    <xf numFmtId="0" fontId="82" fillId="0" borderId="0" xfId="122" applyFont="1" applyAlignment="1">
      <alignment horizontal="center"/>
    </xf>
    <xf numFmtId="3" fontId="83" fillId="0" borderId="0" xfId="122" applyNumberFormat="1" applyFont="1"/>
    <xf numFmtId="0" fontId="39" fillId="0" borderId="9" xfId="122" applyBorder="1" applyAlignment="1">
      <alignment horizontal="justify" wrapText="1"/>
    </xf>
    <xf numFmtId="0" fontId="39" fillId="0" borderId="9" xfId="122" applyBorder="1" applyAlignment="1">
      <alignment horizontal="left" vertical="top" wrapText="1"/>
    </xf>
    <xf numFmtId="0" fontId="39" fillId="0" borderId="9" xfId="122" applyBorder="1" applyAlignment="1">
      <alignment horizontal="left" wrapText="1"/>
    </xf>
    <xf numFmtId="3" fontId="39" fillId="0" borderId="25" xfId="122" applyNumberFormat="1" applyBorder="1" applyAlignment="1">
      <alignment horizontal="right"/>
    </xf>
    <xf numFmtId="3" fontId="39" fillId="0" borderId="62" xfId="122" applyNumberFormat="1" applyBorder="1" applyAlignment="1">
      <alignment horizontal="right"/>
    </xf>
    <xf numFmtId="3" fontId="39" fillId="0" borderId="19" xfId="122" applyNumberFormat="1" applyBorder="1" applyAlignment="1">
      <alignment horizontal="right"/>
    </xf>
    <xf numFmtId="3" fontId="39" fillId="0" borderId="19" xfId="122" applyNumberFormat="1" applyBorder="1" applyAlignment="1">
      <alignment horizontal="right" vertical="center"/>
    </xf>
    <xf numFmtId="3" fontId="39" fillId="0" borderId="19" xfId="354" applyNumberFormat="1" applyFont="1" applyBorder="1" applyAlignment="1">
      <alignment horizontal="right"/>
    </xf>
    <xf numFmtId="3" fontId="39" fillId="0" borderId="66" xfId="354" applyNumberFormat="1" applyFont="1" applyBorder="1" applyAlignment="1">
      <alignment horizontal="right"/>
    </xf>
    <xf numFmtId="3" fontId="39" fillId="0" borderId="26" xfId="122" applyNumberFormat="1" applyBorder="1" applyAlignment="1">
      <alignment horizontal="right"/>
    </xf>
    <xf numFmtId="3" fontId="42" fillId="0" borderId="33" xfId="122" applyNumberFormat="1" applyFont="1" applyBorder="1" applyAlignment="1">
      <alignment horizontal="right"/>
    </xf>
    <xf numFmtId="10" fontId="39" fillId="0" borderId="9" xfId="122" applyNumberFormat="1" applyBorder="1" applyAlignment="1">
      <alignment horizontal="right"/>
    </xf>
    <xf numFmtId="10" fontId="39" fillId="0" borderId="38" xfId="122" applyNumberFormat="1" applyBorder="1" applyAlignment="1">
      <alignment horizontal="right"/>
    </xf>
    <xf numFmtId="10" fontId="39" fillId="0" borderId="26" xfId="122" applyNumberFormat="1" applyBorder="1" applyAlignment="1">
      <alignment horizontal="right"/>
    </xf>
    <xf numFmtId="10" fontId="39" fillId="0" borderId="19" xfId="122" applyNumberFormat="1" applyBorder="1" applyAlignment="1">
      <alignment horizontal="right"/>
    </xf>
    <xf numFmtId="10" fontId="39" fillId="0" borderId="75" xfId="122" applyNumberFormat="1" applyBorder="1" applyAlignment="1">
      <alignment horizontal="right"/>
    </xf>
    <xf numFmtId="3" fontId="42" fillId="0" borderId="74" xfId="122" applyNumberFormat="1" applyFont="1" applyBorder="1" applyAlignment="1">
      <alignment horizontal="right"/>
    </xf>
    <xf numFmtId="10" fontId="42" fillId="0" borderId="74" xfId="122" applyNumberFormat="1" applyFont="1" applyBorder="1" applyAlignment="1">
      <alignment horizontal="right"/>
    </xf>
    <xf numFmtId="0" fontId="0" fillId="0" borderId="65" xfId="0" applyBorder="1"/>
    <xf numFmtId="0" fontId="39" fillId="0" borderId="9" xfId="122" quotePrefix="1" applyBorder="1" applyAlignment="1">
      <alignment horizontal="left" wrapText="1"/>
    </xf>
    <xf numFmtId="3" fontId="0" fillId="0" borderId="19" xfId="0" applyNumberFormat="1" applyBorder="1" applyAlignment="1">
      <alignment horizontal="right"/>
    </xf>
    <xf numFmtId="3" fontId="39" fillId="0" borderId="9" xfId="0" applyNumberFormat="1" applyFont="1" applyBorder="1" applyAlignment="1">
      <alignment horizontal="right"/>
    </xf>
    <xf numFmtId="165" fontId="0" fillId="0" borderId="0" xfId="0" applyNumberFormat="1"/>
    <xf numFmtId="0" fontId="42" fillId="0" borderId="0" xfId="917" applyFont="1" applyAlignment="1">
      <alignment horizontal="left"/>
    </xf>
    <xf numFmtId="3" fontId="39" fillId="0" borderId="9" xfId="122" applyNumberFormat="1" applyBorder="1" applyAlignment="1">
      <alignment horizontal="right" vertical="center"/>
    </xf>
    <xf numFmtId="3" fontId="39" fillId="0" borderId="9" xfId="354" applyNumberFormat="1" applyFont="1" applyBorder="1" applyAlignment="1">
      <alignment horizontal="right"/>
    </xf>
    <xf numFmtId="3" fontId="39" fillId="0" borderId="21" xfId="122" applyNumberFormat="1" applyBorder="1" applyAlignment="1">
      <alignment horizontal="right"/>
    </xf>
    <xf numFmtId="10" fontId="39" fillId="0" borderId="37" xfId="122" applyNumberFormat="1" applyBorder="1" applyAlignment="1">
      <alignment horizontal="right"/>
    </xf>
    <xf numFmtId="3" fontId="39" fillId="0" borderId="18" xfId="122" applyNumberFormat="1" applyBorder="1" applyAlignment="1">
      <alignment horizontal="right"/>
    </xf>
    <xf numFmtId="3" fontId="39" fillId="0" borderId="37" xfId="122" applyNumberFormat="1" applyBorder="1" applyAlignment="1">
      <alignment horizontal="right"/>
    </xf>
    <xf numFmtId="3" fontId="39" fillId="0" borderId="59" xfId="122" applyNumberFormat="1" applyBorder="1" applyAlignment="1">
      <alignment horizontal="right"/>
    </xf>
    <xf numFmtId="3" fontId="39" fillId="0" borderId="23" xfId="354" applyNumberFormat="1" applyFont="1" applyBorder="1" applyAlignment="1">
      <alignment horizontal="right"/>
    </xf>
    <xf numFmtId="3" fontId="39" fillId="0" borderId="36" xfId="354" applyNumberFormat="1" applyFont="1" applyBorder="1" applyAlignment="1">
      <alignment horizontal="right"/>
    </xf>
    <xf numFmtId="3" fontId="39" fillId="0" borderId="37" xfId="354" applyNumberFormat="1" applyFont="1" applyBorder="1" applyAlignment="1">
      <alignment horizontal="right"/>
    </xf>
    <xf numFmtId="3" fontId="39" fillId="0" borderId="24" xfId="122" applyNumberFormat="1" applyBorder="1" applyAlignment="1">
      <alignment horizontal="right"/>
    </xf>
    <xf numFmtId="3" fontId="39" fillId="0" borderId="9" xfId="122" applyNumberFormat="1" applyBorder="1" applyAlignment="1">
      <alignment horizontal="right"/>
    </xf>
    <xf numFmtId="10" fontId="39" fillId="0" borderId="18" xfId="122" applyNumberFormat="1" applyBorder="1" applyAlignment="1">
      <alignment horizontal="right"/>
    </xf>
    <xf numFmtId="3" fontId="0" fillId="0" borderId="9" xfId="0" applyNumberFormat="1" applyBorder="1" applyAlignment="1">
      <alignment horizontal="right"/>
    </xf>
    <xf numFmtId="10" fontId="39" fillId="0" borderId="9" xfId="0" applyNumberFormat="1" applyFont="1" applyBorder="1" applyAlignment="1">
      <alignment horizontal="right"/>
    </xf>
    <xf numFmtId="3" fontId="39" fillId="0" borderId="18" xfId="0" applyNumberFormat="1" applyFont="1" applyBorder="1" applyAlignment="1">
      <alignment horizontal="right"/>
    </xf>
    <xf numFmtId="3" fontId="39" fillId="0" borderId="9" xfId="16282" applyNumberFormat="1" applyBorder="1" applyAlignment="1">
      <alignment horizontal="right"/>
    </xf>
    <xf numFmtId="0" fontId="39" fillId="0" borderId="0" xfId="917" applyAlignment="1">
      <alignment horizontal="center" vertical="center"/>
    </xf>
    <xf numFmtId="0" fontId="39" fillId="0" borderId="9" xfId="0" quotePrefix="1" applyFont="1" applyBorder="1" applyAlignment="1">
      <alignment horizontal="left" wrapText="1"/>
    </xf>
    <xf numFmtId="42" fontId="0" fillId="0" borderId="9" xfId="0" applyNumberFormat="1" applyBorder="1"/>
    <xf numFmtId="0" fontId="0" fillId="0" borderId="9" xfId="0" applyBorder="1" applyAlignment="1">
      <alignment wrapText="1"/>
    </xf>
    <xf numFmtId="42" fontId="39" fillId="0" borderId="9" xfId="59" applyNumberFormat="1" applyFont="1" applyFill="1" applyBorder="1" applyAlignment="1">
      <alignment wrapText="1"/>
    </xf>
    <xf numFmtId="0" fontId="39" fillId="0" borderId="9" xfId="122" applyBorder="1" applyAlignment="1">
      <alignment horizontal="justify" vertical="top" wrapText="1"/>
    </xf>
    <xf numFmtId="0" fontId="39" fillId="0" borderId="0" xfId="0" applyFont="1" applyAlignment="1">
      <alignment vertical="center"/>
    </xf>
    <xf numFmtId="0" fontId="0" fillId="45" borderId="38" xfId="0" applyFill="1" applyBorder="1"/>
    <xf numFmtId="0" fontId="0" fillId="45" borderId="24" xfId="0" applyFill="1" applyBorder="1"/>
    <xf numFmtId="0" fontId="42" fillId="48" borderId="18" xfId="0" applyFont="1" applyFill="1" applyBorder="1" applyAlignment="1">
      <alignment horizontal="center"/>
    </xf>
    <xf numFmtId="0" fontId="42" fillId="48" borderId="19" xfId="0" applyFont="1" applyFill="1" applyBorder="1" applyAlignment="1">
      <alignment horizontal="center"/>
    </xf>
    <xf numFmtId="0" fontId="0" fillId="0" borderId="0" xfId="0" applyAlignment="1">
      <alignment vertical="top"/>
    </xf>
    <xf numFmtId="164" fontId="0" fillId="0" borderId="9" xfId="46746" applyNumberFormat="1" applyFont="1" applyFill="1" applyBorder="1"/>
    <xf numFmtId="177" fontId="0" fillId="0" borderId="9" xfId="0" applyNumberFormat="1" applyBorder="1"/>
    <xf numFmtId="164" fontId="0" fillId="0" borderId="9" xfId="46776" applyNumberFormat="1" applyFont="1" applyFill="1" applyBorder="1"/>
    <xf numFmtId="0" fontId="42" fillId="0" borderId="9" xfId="0" applyFont="1" applyBorder="1" applyAlignment="1">
      <alignment wrapText="1"/>
    </xf>
    <xf numFmtId="42" fontId="42" fillId="0" borderId="9" xfId="0" applyNumberFormat="1" applyFont="1" applyBorder="1"/>
    <xf numFmtId="0" fontId="42" fillId="0" borderId="0" xfId="0" applyFont="1"/>
    <xf numFmtId="165" fontId="39" fillId="0" borderId="25" xfId="700" applyNumberFormat="1" applyFont="1" applyFill="1" applyBorder="1" applyAlignment="1">
      <alignment vertical="center"/>
    </xf>
    <xf numFmtId="0" fontId="84" fillId="0" borderId="0" xfId="122" applyFont="1"/>
    <xf numFmtId="0" fontId="39" fillId="0" borderId="0" xfId="122"/>
    <xf numFmtId="0" fontId="83" fillId="0" borderId="0" xfId="0" quotePrefix="1" applyFont="1" applyAlignment="1">
      <alignment vertical="center"/>
    </xf>
    <xf numFmtId="0" fontId="39" fillId="0" borderId="0" xfId="0" quotePrefix="1" applyFont="1" applyAlignment="1">
      <alignment vertical="center"/>
    </xf>
    <xf numFmtId="0" fontId="39" fillId="0" borderId="0" xfId="122" applyAlignment="1">
      <alignment horizontal="center"/>
    </xf>
    <xf numFmtId="177" fontId="39" fillId="0" borderId="9" xfId="0" applyNumberFormat="1" applyFont="1" applyBorder="1"/>
    <xf numFmtId="0" fontId="42" fillId="0" borderId="24" xfId="0" applyFont="1" applyBorder="1"/>
    <xf numFmtId="0" fontId="39" fillId="0" borderId="50" xfId="0" applyFont="1" applyBorder="1"/>
    <xf numFmtId="0" fontId="42" fillId="0" borderId="49" xfId="0" applyFont="1" applyBorder="1"/>
    <xf numFmtId="0" fontId="42" fillId="45" borderId="49" xfId="0" applyFont="1" applyFill="1" applyBorder="1"/>
    <xf numFmtId="0" fontId="42" fillId="45" borderId="51" xfId="0" applyFont="1" applyFill="1" applyBorder="1"/>
    <xf numFmtId="0" fontId="42" fillId="48" borderId="51" xfId="0" applyFont="1" applyFill="1" applyBorder="1"/>
    <xf numFmtId="0" fontId="39" fillId="49" borderId="49" xfId="0" applyFont="1" applyFill="1" applyBorder="1"/>
    <xf numFmtId="0" fontId="39" fillId="0" borderId="49" xfId="0" applyFont="1" applyBorder="1"/>
    <xf numFmtId="0" fontId="0" fillId="45" borderId="51" xfId="0" applyFill="1" applyBorder="1"/>
    <xf numFmtId="0" fontId="42" fillId="48" borderId="51" xfId="0" applyFont="1" applyFill="1" applyBorder="1" applyAlignment="1">
      <alignment horizontal="center" wrapText="1"/>
    </xf>
    <xf numFmtId="0" fontId="42"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2" fillId="48" borderId="38" xfId="0" applyFont="1" applyFill="1" applyBorder="1" applyAlignment="1">
      <alignment horizontal="center" wrapText="1"/>
    </xf>
    <xf numFmtId="0" fontId="42" fillId="48" borderId="24" xfId="0" applyFont="1" applyFill="1" applyBorder="1" applyAlignment="1">
      <alignment horizontal="center" wrapText="1"/>
    </xf>
    <xf numFmtId="0" fontId="42" fillId="0" borderId="0" xfId="0" applyFont="1" applyAlignment="1">
      <alignment wrapText="1"/>
    </xf>
    <xf numFmtId="10" fontId="42" fillId="0" borderId="0" xfId="122" applyNumberFormat="1" applyFont="1" applyAlignment="1">
      <alignment horizontal="right"/>
    </xf>
    <xf numFmtId="3" fontId="42" fillId="0" borderId="0" xfId="122" applyNumberFormat="1" applyFont="1" applyAlignment="1">
      <alignment horizontal="right"/>
    </xf>
    <xf numFmtId="0" fontId="42" fillId="0" borderId="0" xfId="122" applyFont="1" applyAlignment="1">
      <alignment horizontal="center"/>
    </xf>
    <xf numFmtId="3" fontId="39" fillId="0" borderId="0" xfId="122" applyNumberFormat="1"/>
    <xf numFmtId="0" fontId="81" fillId="0" borderId="0" xfId="122" applyFont="1" applyAlignment="1">
      <alignment horizontal="left" wrapText="1"/>
    </xf>
    <xf numFmtId="165" fontId="39" fillId="0" borderId="9" xfId="700" applyNumberFormat="1" applyFont="1" applyFill="1" applyBorder="1" applyAlignment="1">
      <alignment horizontal="right" vertical="top"/>
    </xf>
    <xf numFmtId="0" fontId="39" fillId="0" borderId="9" xfId="0" applyFont="1" applyBorder="1" applyAlignment="1">
      <alignment horizontal="center"/>
    </xf>
    <xf numFmtId="0" fontId="42" fillId="48" borderId="9" xfId="127" applyFont="1" applyFill="1" applyBorder="1"/>
    <xf numFmtId="0" fontId="39" fillId="48" borderId="9" xfId="127" applyFill="1" applyBorder="1"/>
    <xf numFmtId="0" fontId="39" fillId="0" borderId="9" xfId="127" applyBorder="1"/>
    <xf numFmtId="0" fontId="39" fillId="0" borderId="9" xfId="127" quotePrefix="1" applyBorder="1" applyAlignment="1">
      <alignment horizontal="left"/>
    </xf>
    <xf numFmtId="0" fontId="42" fillId="0" borderId="9" xfId="127" applyFont="1" applyBorder="1"/>
    <xf numFmtId="165" fontId="42" fillId="0" borderId="9" xfId="700" applyNumberFormat="1" applyFont="1" applyFill="1" applyBorder="1" applyAlignment="1">
      <alignment horizontal="right" vertical="top"/>
    </xf>
    <xf numFmtId="0" fontId="39" fillId="45" borderId="9" xfId="127" applyFill="1" applyBorder="1"/>
    <xf numFmtId="0" fontId="39" fillId="0" borderId="9" xfId="127" applyBorder="1" applyAlignment="1">
      <alignment wrapText="1"/>
    </xf>
    <xf numFmtId="0" fontId="39" fillId="0" borderId="9" xfId="127" quotePrefix="1" applyBorder="1" applyAlignment="1">
      <alignment horizontal="left" wrapText="1"/>
    </xf>
    <xf numFmtId="5" fontId="42" fillId="0" borderId="9" xfId="0" applyNumberFormat="1" applyFont="1" applyBorder="1" applyAlignment="1">
      <alignment horizontal="left"/>
    </xf>
    <xf numFmtId="165" fontId="42" fillId="0" borderId="9" xfId="127" applyNumberFormat="1" applyFont="1" applyBorder="1"/>
    <xf numFmtId="165" fontId="39" fillId="49" borderId="9" xfId="700" applyNumberFormat="1" applyFont="1" applyFill="1" applyBorder="1" applyAlignment="1">
      <alignment horizontal="right" vertical="top"/>
    </xf>
    <xf numFmtId="165" fontId="39" fillId="49" borderId="9" xfId="127" applyNumberFormat="1" applyFill="1" applyBorder="1"/>
    <xf numFmtId="5" fontId="39" fillId="0" borderId="9" xfId="0" applyNumberFormat="1" applyFont="1" applyBorder="1" applyAlignment="1">
      <alignment horizontal="left" wrapText="1"/>
    </xf>
    <xf numFmtId="5" fontId="39" fillId="0" borderId="9" xfId="0" applyNumberFormat="1" applyFont="1" applyBorder="1" applyAlignment="1">
      <alignment wrapText="1"/>
    </xf>
    <xf numFmtId="5" fontId="39" fillId="0" borderId="9" xfId="0" applyNumberFormat="1" applyFont="1" applyBorder="1"/>
    <xf numFmtId="165" fontId="39" fillId="0" borderId="9" xfId="127" applyNumberFormat="1" applyBorder="1"/>
    <xf numFmtId="0" fontId="39"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6" fillId="48" borderId="9" xfId="122" applyFont="1" applyFill="1" applyBorder="1" applyAlignment="1">
      <alignment horizontal="justify" wrapText="1"/>
    </xf>
    <xf numFmtId="0" fontId="46" fillId="48" borderId="9" xfId="122" applyFont="1" applyFill="1" applyBorder="1" applyAlignment="1">
      <alignment horizontal="center" wrapText="1"/>
    </xf>
    <xf numFmtId="43" fontId="46" fillId="48" borderId="9" xfId="34" applyFont="1" applyFill="1" applyBorder="1" applyAlignment="1">
      <alignment horizontal="center" wrapText="1"/>
    </xf>
    <xf numFmtId="0" fontId="39" fillId="48" borderId="9" xfId="122" applyFill="1" applyBorder="1" applyAlignment="1">
      <alignment horizontal="center" wrapText="1"/>
    </xf>
    <xf numFmtId="44" fontId="39" fillId="48" borderId="9" xfId="59" applyFont="1" applyFill="1" applyBorder="1" applyAlignment="1">
      <alignment wrapText="1"/>
    </xf>
    <xf numFmtId="42" fontId="39" fillId="48" borderId="9" xfId="59" applyNumberFormat="1" applyFont="1" applyFill="1" applyBorder="1" applyAlignment="1">
      <alignment wrapText="1"/>
    </xf>
    <xf numFmtId="9" fontId="39" fillId="48" borderId="9" xfId="182" applyFont="1" applyFill="1" applyBorder="1" applyAlignment="1">
      <alignment horizontal="center" wrapText="1"/>
    </xf>
    <xf numFmtId="9" fontId="39" fillId="48" borderId="9" xfId="59" applyNumberFormat="1" applyFont="1" applyFill="1" applyBorder="1" applyAlignment="1">
      <alignment wrapText="1"/>
    </xf>
    <xf numFmtId="0" fontId="83" fillId="0" borderId="23" xfId="0" applyFont="1" applyBorder="1"/>
    <xf numFmtId="0" fontId="83" fillId="0" borderId="20" xfId="0" applyFont="1" applyBorder="1"/>
    <xf numFmtId="0" fontId="83" fillId="0" borderId="22" xfId="0" applyFont="1" applyBorder="1"/>
    <xf numFmtId="0" fontId="42" fillId="0" borderId="74" xfId="0" applyFont="1" applyBorder="1"/>
    <xf numFmtId="3" fontId="42" fillId="0" borderId="74" xfId="0" applyNumberFormat="1" applyFont="1" applyBorder="1" applyAlignment="1">
      <alignment horizontal="right"/>
    </xf>
    <xf numFmtId="0" fontId="83" fillId="0" borderId="96" xfId="46814" applyFont="1" applyBorder="1" applyAlignment="1">
      <alignment horizontal="left" wrapText="1"/>
    </xf>
    <xf numFmtId="0" fontId="83" fillId="0" borderId="49" xfId="46814" applyFont="1" applyBorder="1" applyAlignment="1">
      <alignment horizontal="left" wrapText="1"/>
    </xf>
    <xf numFmtId="0" fontId="42" fillId="48" borderId="32" xfId="46740" applyFont="1" applyFill="1" applyBorder="1" applyAlignment="1">
      <alignment horizontal="center" vertical="center" wrapText="1"/>
    </xf>
    <xf numFmtId="0" fontId="42" fillId="48" borderId="39" xfId="46740" applyFont="1" applyFill="1" applyBorder="1" applyAlignment="1">
      <alignment horizontal="center" vertical="center" wrapText="1"/>
    </xf>
    <xf numFmtId="0" fontId="42" fillId="48" borderId="41" xfId="46740" applyFont="1" applyFill="1" applyBorder="1" applyAlignment="1">
      <alignment horizontal="center" vertical="center" wrapText="1"/>
    </xf>
    <xf numFmtId="0" fontId="145" fillId="0" borderId="49" xfId="0" applyFont="1" applyBorder="1" applyAlignment="1">
      <alignment horizontal="right" vertical="center"/>
    </xf>
    <xf numFmtId="0" fontId="139" fillId="0" borderId="0" xfId="0" applyFont="1" applyAlignment="1">
      <alignment horizontal="center" vertical="center"/>
    </xf>
    <xf numFmtId="0" fontId="39" fillId="23" borderId="34" xfId="917" applyFill="1" applyBorder="1" applyAlignment="1">
      <alignment horizontal="center" vertical="center"/>
    </xf>
    <xf numFmtId="0" fontId="83" fillId="0" borderId="31" xfId="917" applyFont="1" applyBorder="1" applyAlignment="1">
      <alignment horizontal="center" wrapText="1"/>
    </xf>
    <xf numFmtId="0" fontId="83" fillId="0" borderId="19" xfId="917" applyFont="1" applyBorder="1" applyAlignment="1">
      <alignment horizontal="center" wrapText="1"/>
    </xf>
    <xf numFmtId="0" fontId="83" fillId="0" borderId="30" xfId="917" applyFont="1" applyBorder="1" applyAlignment="1">
      <alignment horizontal="center" wrapText="1"/>
    </xf>
    <xf numFmtId="0" fontId="83" fillId="0" borderId="29" xfId="917" applyFont="1" applyBorder="1" applyAlignment="1">
      <alignment horizontal="center" wrapText="1"/>
    </xf>
    <xf numFmtId="0" fontId="83" fillId="0" borderId="36" xfId="917" applyFont="1" applyBorder="1" applyAlignment="1">
      <alignment horizontal="center" wrapText="1"/>
    </xf>
    <xf numFmtId="0" fontId="83" fillId="0" borderId="18" xfId="917" applyFont="1" applyBorder="1" applyAlignment="1">
      <alignment horizontal="center" wrapText="1"/>
    </xf>
    <xf numFmtId="0" fontId="83" fillId="0" borderId="37" xfId="917" applyFont="1" applyBorder="1" applyAlignment="1">
      <alignment horizontal="center" wrapText="1"/>
    </xf>
    <xf numFmtId="0" fontId="83" fillId="0" borderId="24" xfId="917" applyFont="1" applyBorder="1" applyAlignment="1">
      <alignment horizontal="center" wrapText="1"/>
    </xf>
    <xf numFmtId="0" fontId="83" fillId="0" borderId="9" xfId="917" applyFont="1" applyBorder="1" applyAlignment="1">
      <alignment horizontal="center"/>
    </xf>
    <xf numFmtId="0" fontId="83" fillId="0" borderId="38" xfId="917" applyFont="1" applyBorder="1" applyAlignment="1">
      <alignment horizontal="center"/>
    </xf>
    <xf numFmtId="0" fontId="83" fillId="0" borderId="24" xfId="917" applyFont="1" applyBorder="1" applyAlignment="1">
      <alignment horizontal="center"/>
    </xf>
    <xf numFmtId="0" fontId="83" fillId="0" borderId="62" xfId="917" applyFont="1" applyBorder="1" applyAlignment="1">
      <alignment horizontal="center" wrapText="1"/>
    </xf>
    <xf numFmtId="0" fontId="83" fillId="0" borderId="19" xfId="917" applyFont="1" applyBorder="1" applyAlignment="1">
      <alignment horizontal="center"/>
    </xf>
    <xf numFmtId="0" fontId="83" fillId="0" borderId="75" xfId="917" applyFont="1" applyBorder="1" applyAlignment="1">
      <alignment horizontal="center"/>
    </xf>
    <xf numFmtId="3" fontId="39" fillId="0" borderId="19" xfId="16282" applyNumberFormat="1" applyBorder="1" applyAlignment="1">
      <alignment horizontal="right"/>
    </xf>
    <xf numFmtId="0" fontId="42" fillId="0" borderId="33" xfId="0" applyFont="1" applyBorder="1" applyAlignment="1">
      <alignment horizontal="center"/>
    </xf>
    <xf numFmtId="3" fontId="42" fillId="0" borderId="34" xfId="0" applyNumberFormat="1" applyFont="1" applyBorder="1" applyAlignment="1">
      <alignment horizontal="right"/>
    </xf>
    <xf numFmtId="10" fontId="42" fillId="0" borderId="34" xfId="0" applyNumberFormat="1" applyFont="1" applyBorder="1" applyAlignment="1">
      <alignment horizontal="right"/>
    </xf>
    <xf numFmtId="0" fontId="39" fillId="45" borderId="24" xfId="0" applyFont="1" applyFill="1" applyBorder="1"/>
    <xf numFmtId="0" fontId="39" fillId="0" borderId="56" xfId="122" applyBorder="1"/>
    <xf numFmtId="0" fontId="39" fillId="0" borderId="77" xfId="122" applyBorder="1"/>
    <xf numFmtId="0" fontId="42" fillId="0" borderId="33" xfId="0" applyFont="1" applyBorder="1"/>
    <xf numFmtId="165" fontId="39" fillId="0" borderId="9" xfId="0" applyNumberFormat="1" applyFont="1" applyBorder="1"/>
    <xf numFmtId="10" fontId="39" fillId="0" borderId="9" xfId="34" applyNumberFormat="1" applyFont="1" applyBorder="1"/>
    <xf numFmtId="0" fontId="39" fillId="0" borderId="0" xfId="122" applyAlignment="1">
      <alignment horizontal="left"/>
    </xf>
    <xf numFmtId="164" fontId="39" fillId="0" borderId="24" xfId="46776" applyNumberFormat="1" applyFont="1" applyFill="1" applyBorder="1"/>
    <xf numFmtId="164" fontId="39" fillId="0" borderId="9" xfId="46776" applyNumberFormat="1" applyFont="1" applyFill="1" applyBorder="1"/>
    <xf numFmtId="172"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0" fontId="39" fillId="45" borderId="38" xfId="0"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73" applyNumberFormat="1" applyFont="1" applyFill="1" applyBorder="1"/>
    <xf numFmtId="164" fontId="39" fillId="0" borderId="9" xfId="46773" applyNumberFormat="1" applyFont="1" applyFill="1" applyBorder="1"/>
    <xf numFmtId="172" fontId="39" fillId="0" borderId="38" xfId="0" applyNumberFormat="1" applyFont="1" applyBorder="1"/>
    <xf numFmtId="164" fontId="39" fillId="0" borderId="24" xfId="34" applyNumberFormat="1" applyFont="1" applyFill="1" applyBorder="1"/>
    <xf numFmtId="164" fontId="39" fillId="0" borderId="9" xfId="34" applyNumberFormat="1" applyFont="1" applyFill="1" applyBorder="1"/>
    <xf numFmtId="164" fontId="39" fillId="0" borderId="24" xfId="46749" applyNumberFormat="1" applyFont="1" applyFill="1" applyBorder="1"/>
    <xf numFmtId="164" fontId="39" fillId="0" borderId="9" xfId="46749" applyNumberFormat="1" applyFont="1" applyFill="1" applyBorder="1"/>
    <xf numFmtId="164" fontId="39" fillId="0" borderId="24" xfId="46769" applyNumberFormat="1" applyFont="1" applyFill="1" applyBorder="1"/>
    <xf numFmtId="164" fontId="39" fillId="0" borderId="9" xfId="46769" applyNumberFormat="1" applyFont="1" applyFill="1" applyBorder="1"/>
    <xf numFmtId="39" fontId="39" fillId="45" borderId="9" xfId="3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24" xfId="46767" applyNumberFormat="1" applyFont="1" applyFill="1" applyBorder="1"/>
    <xf numFmtId="164" fontId="39" fillId="0" borderId="9" xfId="46767" applyNumberFormat="1" applyFont="1" applyFill="1" applyBorder="1"/>
    <xf numFmtId="164" fontId="39" fillId="0" borderId="24" xfId="46754" applyNumberFormat="1" applyFont="1" applyFill="1" applyBorder="1"/>
    <xf numFmtId="164" fontId="39" fillId="0" borderId="9" xfId="46754" applyNumberFormat="1" applyFont="1" applyFill="1" applyBorder="1"/>
    <xf numFmtId="164" fontId="39" fillId="0" borderId="24" xfId="34" applyNumberFormat="1" applyFont="1" applyBorder="1"/>
    <xf numFmtId="164" fontId="39" fillId="0" borderId="9" xfId="34" applyNumberFormat="1" applyFont="1" applyBorder="1"/>
    <xf numFmtId="0" fontId="39" fillId="0" borderId="38" xfId="0" applyFont="1" applyBorder="1"/>
    <xf numFmtId="164" fontId="39" fillId="0" borderId="24" xfId="46765" applyNumberFormat="1" applyFont="1" applyFill="1" applyBorder="1"/>
    <xf numFmtId="0" fontId="39" fillId="45" borderId="9" xfId="0" applyFont="1" applyFill="1" applyBorder="1"/>
    <xf numFmtId="0" fontId="39" fillId="0" borderId="24" xfId="0" applyFont="1" applyBorder="1"/>
    <xf numFmtId="44" fontId="39" fillId="0" borderId="9" xfId="700" applyFont="1" applyBorder="1"/>
    <xf numFmtId="0" fontId="39" fillId="45" borderId="51" xfId="0" applyFont="1" applyFill="1" applyBorder="1"/>
    <xf numFmtId="164" fontId="39" fillId="0" borderId="0" xfId="46758" applyNumberFormat="1" applyFont="1" applyFill="1" applyBorder="1"/>
    <xf numFmtId="0" fontId="39" fillId="0" borderId="77" xfId="127" applyBorder="1"/>
    <xf numFmtId="0" fontId="39" fillId="0" borderId="77" xfId="127" applyBorder="1" applyAlignment="1">
      <alignment wrapText="1"/>
    </xf>
    <xf numFmtId="164" fontId="39" fillId="45" borderId="38" xfId="34" applyNumberFormat="1" applyFont="1" applyFill="1" applyBorder="1"/>
    <xf numFmtId="0" fontId="153" fillId="45" borderId="67" xfId="0" applyFont="1" applyFill="1" applyBorder="1"/>
    <xf numFmtId="0" fontId="153" fillId="0" borderId="0" xfId="0" applyFont="1"/>
    <xf numFmtId="0" fontId="42" fillId="45" borderId="31" xfId="0" applyFont="1" applyFill="1" applyBorder="1"/>
    <xf numFmtId="0" fontId="153" fillId="0" borderId="21" xfId="0" applyFont="1" applyBorder="1" applyAlignment="1">
      <alignment horizontal="left"/>
    </xf>
    <xf numFmtId="0" fontId="39" fillId="0" borderId="0" xfId="0" applyFont="1" applyAlignment="1">
      <alignment horizontal="left"/>
    </xf>
    <xf numFmtId="0" fontId="153" fillId="0" borderId="0" xfId="0" applyFont="1" applyAlignment="1">
      <alignment horizontal="left"/>
    </xf>
    <xf numFmtId="164" fontId="39"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164" fontId="39" fillId="0" borderId="0" xfId="34" applyNumberFormat="1" applyFont="1" applyFill="1" applyBorder="1"/>
    <xf numFmtId="164" fontId="39" fillId="0" borderId="18" xfId="46747" applyNumberFormat="1" applyFont="1" applyFill="1" applyBorder="1"/>
    <xf numFmtId="44" fontId="39" fillId="0" borderId="18" xfId="700" applyFont="1" applyFill="1" applyBorder="1"/>
    <xf numFmtId="44" fontId="39" fillId="0" borderId="0" xfId="700" applyFont="1" applyFill="1" applyBorder="1"/>
    <xf numFmtId="49" fontId="43" fillId="0" borderId="65" xfId="122" applyNumberFormat="1" applyFont="1" applyBorder="1" applyAlignment="1">
      <alignment horizontal="center"/>
    </xf>
    <xf numFmtId="0" fontId="0" fillId="0" borderId="65" xfId="0" applyBorder="1" applyAlignment="1">
      <alignment horizontal="center"/>
    </xf>
    <xf numFmtId="49" fontId="43" fillId="0" borderId="25" xfId="0" applyNumberFormat="1" applyFont="1" applyBorder="1" applyAlignment="1">
      <alignment horizontal="center"/>
    </xf>
    <xf numFmtId="49" fontId="0" fillId="0" borderId="25" xfId="0" applyNumberFormat="1" applyBorder="1" applyAlignment="1">
      <alignment horizontal="center"/>
    </xf>
    <xf numFmtId="49" fontId="43" fillId="0" borderId="25" xfId="0" quotePrefix="1" applyNumberFormat="1" applyFont="1" applyBorder="1" applyAlignment="1">
      <alignment horizontal="center"/>
    </xf>
    <xf numFmtId="164" fontId="39" fillId="0" borderId="18" xfId="46747" applyNumberFormat="1" applyFont="1" applyFill="1" applyBorder="1" applyAlignment="1">
      <alignment horizontal="right"/>
    </xf>
    <xf numFmtId="164" fontId="39" fillId="0" borderId="9" xfId="46747" applyNumberFormat="1" applyFont="1" applyFill="1" applyBorder="1" applyAlignment="1">
      <alignment horizontal="right"/>
    </xf>
    <xf numFmtId="174" fontId="39" fillId="0" borderId="9" xfId="59" applyNumberFormat="1" applyFont="1" applyFill="1" applyBorder="1" applyAlignment="1">
      <alignment horizontal="right"/>
    </xf>
    <xf numFmtId="44" fontId="39" fillId="0" borderId="18" xfId="700" applyFont="1" applyFill="1" applyBorder="1" applyAlignment="1">
      <alignment horizontal="right"/>
    </xf>
    <xf numFmtId="49" fontId="43" fillId="0" borderId="65" xfId="122" applyNumberFormat="1" applyFont="1" applyBorder="1" applyAlignment="1">
      <alignment horizontal="center" wrapText="1"/>
    </xf>
    <xf numFmtId="10" fontId="0" fillId="0" borderId="9" xfId="0" applyNumberFormat="1" applyBorder="1"/>
    <xf numFmtId="10" fontId="39" fillId="0" borderId="9" xfId="0" applyNumberFormat="1" applyFont="1" applyBorder="1"/>
    <xf numFmtId="10" fontId="42" fillId="0" borderId="9" xfId="0" applyNumberFormat="1" applyFont="1" applyBorder="1"/>
    <xf numFmtId="9" fontId="0" fillId="0" borderId="9" xfId="0" applyNumberFormat="1" applyBorder="1" applyAlignment="1">
      <alignment horizontal="center"/>
    </xf>
    <xf numFmtId="10" fontId="39" fillId="0" borderId="9" xfId="192" applyNumberFormat="1" applyFont="1" applyFill="1" applyBorder="1"/>
    <xf numFmtId="10" fontId="39" fillId="0" borderId="9" xfId="192" applyNumberFormat="1" applyFont="1" applyBorder="1"/>
    <xf numFmtId="10" fontId="39" fillId="0" borderId="9" xfId="34" applyNumberFormat="1" applyFont="1" applyFill="1" applyBorder="1"/>
    <xf numFmtId="10" fontId="39" fillId="0" borderId="9" xfId="46816" applyNumberFormat="1" applyFont="1" applyBorder="1"/>
    <xf numFmtId="0" fontId="42" fillId="48" borderId="9" xfId="0" applyFont="1" applyFill="1" applyBorder="1"/>
    <xf numFmtId="165" fontId="39" fillId="0" borderId="9" xfId="506" applyNumberFormat="1" applyFont="1" applyFill="1" applyBorder="1" applyAlignment="1">
      <alignment vertical="center" wrapText="1"/>
    </xf>
    <xf numFmtId="165" fontId="39" fillId="0" borderId="9" xfId="506" applyNumberFormat="1" applyFont="1" applyFill="1" applyBorder="1" applyAlignment="1">
      <alignment horizontal="center" vertical="center" wrapText="1"/>
    </xf>
    <xf numFmtId="165" fontId="39" fillId="0" borderId="9" xfId="506" applyNumberFormat="1" applyFont="1" applyFill="1" applyBorder="1" applyAlignment="1"/>
    <xf numFmtId="165" fontId="39" fillId="0" borderId="9" xfId="506" applyNumberFormat="1" applyFont="1" applyFill="1" applyBorder="1" applyAlignment="1">
      <alignment vertical="center"/>
    </xf>
    <xf numFmtId="10" fontId="42" fillId="0" borderId="74" xfId="0" applyNumberFormat="1" applyFont="1" applyBorder="1" applyAlignment="1">
      <alignment horizontal="right"/>
    </xf>
    <xf numFmtId="10" fontId="39" fillId="0" borderId="18" xfId="0" applyNumberFormat="1" applyFont="1" applyBorder="1" applyAlignment="1">
      <alignment horizontal="right"/>
    </xf>
    <xf numFmtId="0" fontId="43" fillId="48" borderId="95" xfId="0" applyFont="1" applyFill="1" applyBorder="1"/>
    <xf numFmtId="0" fontId="39" fillId="0" borderId="21" xfId="0" applyFont="1" applyBorder="1"/>
    <xf numFmtId="3" fontId="39" fillId="0" borderId="9" xfId="34" applyNumberFormat="1" applyFont="1" applyFill="1" applyBorder="1"/>
    <xf numFmtId="0" fontId="42" fillId="48" borderId="33" xfId="122" applyFont="1" applyFill="1" applyBorder="1"/>
    <xf numFmtId="0" fontId="42" fillId="48" borderId="18" xfId="122" applyFont="1" applyFill="1" applyBorder="1"/>
    <xf numFmtId="0" fontId="39" fillId="0" borderId="18" xfId="122" applyBorder="1" applyAlignment="1">
      <alignment horizontal="center"/>
    </xf>
    <xf numFmtId="0" fontId="39" fillId="0" borderId="18" xfId="122" applyBorder="1" applyAlignment="1">
      <alignment horizontal="right"/>
    </xf>
    <xf numFmtId="3" fontId="39" fillId="0" borderId="9" xfId="34" applyNumberFormat="1" applyFont="1" applyBorder="1"/>
    <xf numFmtId="3" fontId="39" fillId="0" borderId="19" xfId="34" applyNumberFormat="1" applyFont="1" applyBorder="1"/>
    <xf numFmtId="0" fontId="42" fillId="48" borderId="33" xfId="122" applyFont="1" applyFill="1" applyBorder="1" applyAlignment="1">
      <alignment horizontal="left"/>
    </xf>
    <xf numFmtId="3" fontId="39" fillId="0" borderId="19" xfId="34" applyNumberFormat="1" applyFont="1" applyFill="1" applyBorder="1"/>
    <xf numFmtId="0" fontId="81" fillId="0" borderId="0" xfId="122" applyFont="1"/>
    <xf numFmtId="0" fontId="43" fillId="0" borderId="46" xfId="122" applyFont="1" applyBorder="1" applyAlignment="1">
      <alignment horizontal="left" wrapText="1"/>
    </xf>
    <xf numFmtId="0" fontId="43" fillId="0" borderId="0" xfId="122" applyFont="1" applyAlignment="1">
      <alignment horizontal="left" wrapText="1"/>
    </xf>
    <xf numFmtId="0" fontId="42" fillId="0" borderId="33" xfId="122" applyFont="1" applyBorder="1"/>
    <xf numFmtId="3" fontId="42" fillId="0" borderId="34" xfId="34" applyNumberFormat="1" applyFont="1" applyBorder="1"/>
    <xf numFmtId="10" fontId="42" fillId="0" borderId="9" xfId="192" applyNumberFormat="1" applyFont="1" applyFill="1" applyBorder="1"/>
    <xf numFmtId="165" fontId="39" fillId="0" borderId="9" xfId="700" applyNumberFormat="1" applyFont="1" applyBorder="1"/>
    <xf numFmtId="3" fontId="39" fillId="0" borderId="24" xfId="0" applyNumberFormat="1" applyFont="1" applyBorder="1"/>
    <xf numFmtId="3" fontId="41" fillId="0" borderId="9" xfId="0" applyNumberFormat="1" applyFont="1" applyBorder="1"/>
    <xf numFmtId="3" fontId="39" fillId="0" borderId="9" xfId="0" applyNumberFormat="1" applyFont="1" applyBorder="1"/>
    <xf numFmtId="10" fontId="39" fillId="0" borderId="38" xfId="0" applyNumberFormat="1" applyFont="1" applyBorder="1"/>
    <xf numFmtId="3" fontId="39" fillId="0" borderId="23" xfId="0" applyNumberFormat="1" applyFont="1" applyBorder="1"/>
    <xf numFmtId="3" fontId="39" fillId="0" borderId="9" xfId="16260" applyNumberFormat="1" applyBorder="1" applyAlignment="1">
      <alignment horizontal="right"/>
    </xf>
    <xf numFmtId="3" fontId="39" fillId="0" borderId="20" xfId="0" applyNumberFormat="1" applyFont="1" applyBorder="1"/>
    <xf numFmtId="3" fontId="39" fillId="0" borderId="19" xfId="0" applyNumberFormat="1" applyFont="1" applyBorder="1" applyAlignment="1">
      <alignment horizontal="right"/>
    </xf>
    <xf numFmtId="3" fontId="39" fillId="0" borderId="19" xfId="16260" applyNumberFormat="1" applyBorder="1" applyAlignment="1">
      <alignment horizontal="right"/>
    </xf>
    <xf numFmtId="3" fontId="39" fillId="0" borderId="18" xfId="0" applyNumberFormat="1" applyFont="1" applyBorder="1"/>
    <xf numFmtId="10" fontId="39" fillId="0" borderId="18" xfId="0" applyNumberFormat="1" applyFont="1" applyBorder="1"/>
    <xf numFmtId="0" fontId="15" fillId="0" borderId="0" xfId="31695"/>
    <xf numFmtId="0" fontId="15" fillId="0" borderId="0" xfId="31695" applyAlignment="1">
      <alignment vertical="center"/>
    </xf>
    <xf numFmtId="0" fontId="39" fillId="0" borderId="9" xfId="0" applyFont="1" applyBorder="1" applyAlignment="1">
      <alignment horizontal="center" vertical="center" wrapText="1"/>
    </xf>
    <xf numFmtId="0" fontId="15" fillId="0" borderId="0" xfId="31695" applyAlignment="1">
      <alignment horizontal="center" vertical="center"/>
    </xf>
    <xf numFmtId="0" fontId="82" fillId="48" borderId="9" xfId="0" applyFont="1" applyFill="1" applyBorder="1" applyAlignment="1">
      <alignment horizontal="center" vertical="center" wrapText="1"/>
    </xf>
    <xf numFmtId="0" fontId="82" fillId="0" borderId="9" xfId="0" applyFont="1" applyBorder="1" applyAlignment="1">
      <alignment horizontal="right" vertical="center" wrapText="1"/>
    </xf>
    <xf numFmtId="0" fontId="83" fillId="48" borderId="9" xfId="0" applyFont="1" applyFill="1" applyBorder="1" applyAlignment="1">
      <alignment horizontal="right" vertical="center" wrapText="1"/>
    </xf>
    <xf numFmtId="10" fontId="83" fillId="46" borderId="9" xfId="0" applyNumberFormat="1" applyFont="1" applyFill="1" applyBorder="1" applyAlignment="1">
      <alignment horizontal="right" vertical="center"/>
    </xf>
    <xf numFmtId="3" fontId="42" fillId="0" borderId="35" xfId="34" applyNumberFormat="1" applyFont="1" applyBorder="1"/>
    <xf numFmtId="0" fontId="39" fillId="0" borderId="104" xfId="122" applyBorder="1"/>
    <xf numFmtId="0" fontId="43" fillId="48" borderId="9" xfId="122" applyFont="1" applyFill="1" applyBorder="1"/>
    <xf numFmtId="0" fontId="153" fillId="0" borderId="9" xfId="0" applyFont="1" applyBorder="1" applyAlignment="1">
      <alignment horizontal="left"/>
    </xf>
    <xf numFmtId="0" fontId="39" fillId="0" borderId="100" xfId="0" applyFont="1" applyBorder="1"/>
    <xf numFmtId="164" fontId="39" fillId="0" borderId="19" xfId="46763" applyNumberFormat="1" applyFont="1" applyFill="1" applyBorder="1"/>
    <xf numFmtId="0" fontId="39" fillId="0" borderId="19" xfId="0" applyFont="1" applyBorder="1"/>
    <xf numFmtId="0" fontId="39" fillId="0" borderId="75" xfId="0" applyFont="1" applyBorder="1"/>
    <xf numFmtId="0" fontId="39" fillId="45" borderId="18" xfId="0" applyFont="1" applyFill="1" applyBorder="1"/>
    <xf numFmtId="0" fontId="42" fillId="45" borderId="36" xfId="0" applyFont="1" applyFill="1" applyBorder="1"/>
    <xf numFmtId="0" fontId="39" fillId="45" borderId="74" xfId="0" applyFont="1" applyFill="1" applyBorder="1"/>
    <xf numFmtId="0" fontId="153" fillId="45" borderId="34" xfId="0" applyFont="1" applyFill="1" applyBorder="1"/>
    <xf numFmtId="0" fontId="153" fillId="45" borderId="35" xfId="0" applyFont="1" applyFill="1" applyBorder="1"/>
    <xf numFmtId="0" fontId="61" fillId="48" borderId="79" xfId="122" applyFont="1" applyFill="1" applyBorder="1" applyAlignment="1">
      <alignment horizontal="center" vertical="center" wrapText="1"/>
    </xf>
    <xf numFmtId="0" fontId="42" fillId="0" borderId="74" xfId="0" applyFont="1" applyBorder="1" applyAlignment="1">
      <alignment horizontal="center"/>
    </xf>
    <xf numFmtId="10" fontId="42" fillId="0" borderId="74" xfId="0" applyNumberFormat="1" applyFont="1" applyBorder="1" applyAlignment="1">
      <alignment horizontal="right" vertical="center"/>
    </xf>
    <xf numFmtId="165" fontId="39" fillId="0" borderId="0" xfId="700" applyNumberFormat="1" applyFont="1" applyFill="1" applyBorder="1" applyAlignment="1">
      <alignment vertical="center"/>
    </xf>
    <xf numFmtId="165" fontId="39" fillId="0" borderId="19" xfId="0" applyNumberFormat="1" applyFont="1" applyBorder="1"/>
    <xf numFmtId="165" fontId="39" fillId="0" borderId="19" xfId="506" applyNumberFormat="1" applyFont="1" applyFill="1" applyBorder="1" applyAlignment="1">
      <alignment vertical="center" wrapText="1"/>
    </xf>
    <xf numFmtId="10" fontId="39" fillId="0" borderId="19" xfId="34" applyNumberFormat="1" applyFont="1" applyBorder="1"/>
    <xf numFmtId="178" fontId="42" fillId="0" borderId="34" xfId="506" applyNumberFormat="1" applyFont="1" applyFill="1" applyBorder="1" applyAlignment="1">
      <alignment horizontal="center" vertical="center" wrapText="1"/>
    </xf>
    <xf numFmtId="165" fontId="42" fillId="0" borderId="34" xfId="0" applyNumberFormat="1" applyFont="1" applyBorder="1"/>
    <xf numFmtId="10" fontId="42" fillId="0" borderId="34" xfId="34" applyNumberFormat="1" applyFont="1" applyBorder="1"/>
    <xf numFmtId="0" fontId="82"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9" fillId="0" borderId="9" xfId="0" applyNumberFormat="1" applyFont="1" applyBorder="1" applyAlignment="1">
      <alignment horizontal="center"/>
    </xf>
    <xf numFmtId="3" fontId="39" fillId="0" borderId="21" xfId="16278" applyNumberFormat="1" applyBorder="1" applyAlignment="1">
      <alignment horizontal="right"/>
    </xf>
    <xf numFmtId="3" fontId="42" fillId="0" borderId="34" xfId="0" applyNumberFormat="1" applyFont="1" applyBorder="1" applyAlignment="1">
      <alignment horizontal="center"/>
    </xf>
    <xf numFmtId="164" fontId="39" fillId="0" borderId="9" xfId="46747" applyNumberFormat="1" applyFont="1" applyFill="1" applyBorder="1"/>
    <xf numFmtId="10" fontId="39" fillId="0" borderId="19" xfId="0" applyNumberFormat="1" applyFont="1" applyBorder="1"/>
    <xf numFmtId="165" fontId="39" fillId="0" borderId="9" xfId="700" applyNumberFormat="1" applyFont="1" applyFill="1" applyBorder="1" applyAlignment="1">
      <alignment vertical="center"/>
    </xf>
    <xf numFmtId="165" fontId="39" fillId="0" borderId="39" xfId="700" applyNumberFormat="1" applyFont="1" applyFill="1" applyBorder="1" applyAlignment="1">
      <alignment vertical="center"/>
    </xf>
    <xf numFmtId="165" fontId="0" fillId="0" borderId="9" xfId="46819" applyNumberFormat="1" applyFont="1" applyFill="1" applyBorder="1"/>
    <xf numFmtId="42" fontId="42" fillId="0" borderId="74" xfId="0" applyNumberFormat="1" applyFont="1" applyBorder="1"/>
    <xf numFmtId="42" fontId="42" fillId="0" borderId="107" xfId="0" applyNumberFormat="1" applyFont="1" applyBorder="1"/>
    <xf numFmtId="10" fontId="42" fillId="0" borderId="74" xfId="0" applyNumberFormat="1" applyFont="1" applyBorder="1"/>
    <xf numFmtId="0" fontId="42" fillId="0" borderId="9" xfId="0" applyFont="1" applyBorder="1" applyAlignment="1">
      <alignment horizontal="center"/>
    </xf>
    <xf numFmtId="3" fontId="39" fillId="49" borderId="9" xfId="0" applyNumberFormat="1" applyFont="1" applyFill="1" applyBorder="1"/>
    <xf numFmtId="3" fontId="39" fillId="0" borderId="24" xfId="122" applyNumberFormat="1" applyBorder="1" applyAlignment="1">
      <alignment horizontal="right" vertical="center"/>
    </xf>
    <xf numFmtId="3" fontId="39" fillId="0" borderId="62" xfId="122" applyNumberFormat="1" applyBorder="1" applyAlignment="1">
      <alignment horizontal="right" vertical="center"/>
    </xf>
    <xf numFmtId="3" fontId="39" fillId="0" borderId="0" xfId="0" applyNumberFormat="1" applyFont="1"/>
    <xf numFmtId="0" fontId="81" fillId="0" borderId="0" xfId="122" applyFont="1" applyAlignment="1">
      <alignment horizontal="center"/>
    </xf>
    <xf numFmtId="0" fontId="39" fillId="0" borderId="19" xfId="0" applyFont="1" applyBorder="1" applyAlignment="1">
      <alignment horizontal="center"/>
    </xf>
    <xf numFmtId="165" fontId="0" fillId="0" borderId="19" xfId="0" applyNumberFormat="1" applyBorder="1"/>
    <xf numFmtId="0" fontId="42" fillId="45" borderId="18" xfId="0" applyFont="1" applyFill="1" applyBorder="1"/>
    <xf numFmtId="0" fontId="0" fillId="45" borderId="18" xfId="0" applyFill="1" applyBorder="1"/>
    <xf numFmtId="42" fontId="0" fillId="0" borderId="0" xfId="0" applyNumberFormat="1"/>
    <xf numFmtId="0" fontId="39" fillId="45" borderId="96" xfId="122" applyFill="1" applyBorder="1"/>
    <xf numFmtId="0" fontId="42" fillId="48" borderId="54" xfId="122" applyFont="1" applyFill="1" applyBorder="1"/>
    <xf numFmtId="0" fontId="42" fillId="48" borderId="97" xfId="122" applyFont="1" applyFill="1" applyBorder="1"/>
    <xf numFmtId="0" fontId="39" fillId="45" borderId="49" xfId="122" applyFill="1" applyBorder="1"/>
    <xf numFmtId="0" fontId="42" fillId="48" borderId="56" xfId="122" applyFont="1" applyFill="1" applyBorder="1"/>
    <xf numFmtId="0" fontId="42" fillId="48" borderId="51" xfId="122" applyFont="1" applyFill="1" applyBorder="1" applyAlignment="1">
      <alignment horizontal="center" wrapText="1"/>
    </xf>
    <xf numFmtId="0" fontId="42" fillId="48" borderId="24" xfId="122" applyFont="1" applyFill="1" applyBorder="1" applyAlignment="1">
      <alignment horizontal="center" wrapText="1"/>
    </xf>
    <xf numFmtId="0" fontId="42" fillId="48" borderId="9" xfId="122" applyFont="1" applyFill="1" applyBorder="1" applyAlignment="1">
      <alignment horizontal="center" wrapText="1"/>
    </xf>
    <xf numFmtId="0" fontId="42" fillId="48" borderId="38" xfId="122" applyFont="1" applyFill="1" applyBorder="1" applyAlignment="1">
      <alignment horizontal="center" wrapText="1"/>
    </xf>
    <xf numFmtId="0" fontId="42" fillId="45" borderId="56" xfId="122" applyFont="1" applyFill="1" applyBorder="1"/>
    <xf numFmtId="0" fontId="39" fillId="45" borderId="51" xfId="122" applyFill="1" applyBorder="1"/>
    <xf numFmtId="0" fontId="39" fillId="45" borderId="9" xfId="122" applyFill="1" applyBorder="1" applyAlignment="1">
      <alignment horizontal="center"/>
    </xf>
    <xf numFmtId="0" fontId="39" fillId="45" borderId="9" xfId="122" applyFill="1" applyBorder="1"/>
    <xf numFmtId="0" fontId="39" fillId="0" borderId="49" xfId="122" applyBorder="1"/>
    <xf numFmtId="0" fontId="42" fillId="45" borderId="77" xfId="122" applyFont="1" applyFill="1" applyBorder="1"/>
    <xf numFmtId="0" fontId="39" fillId="49" borderId="0" xfId="122" applyFill="1"/>
    <xf numFmtId="0" fontId="42" fillId="0" borderId="77" xfId="122" applyFont="1" applyBorder="1"/>
    <xf numFmtId="0" fontId="42" fillId="45" borderId="24" xfId="122" applyFont="1" applyFill="1" applyBorder="1"/>
    <xf numFmtId="0" fontId="42" fillId="45" borderId="9" xfId="122" applyFont="1" applyFill="1" applyBorder="1"/>
    <xf numFmtId="0" fontId="42" fillId="45" borderId="21" xfId="122" applyFont="1" applyFill="1" applyBorder="1"/>
    <xf numFmtId="0" fontId="42" fillId="45" borderId="38" xfId="122" applyFont="1" applyFill="1" applyBorder="1"/>
    <xf numFmtId="0" fontId="39" fillId="0" borderId="9" xfId="122" applyBorder="1"/>
    <xf numFmtId="0" fontId="39" fillId="0" borderId="39" xfId="122" applyBorder="1"/>
    <xf numFmtId="164" fontId="83" fillId="0" borderId="9" xfId="4492" applyNumberFormat="1" applyFont="1" applyFill="1" applyBorder="1" applyAlignment="1">
      <alignment horizontal="right" vertical="center"/>
    </xf>
    <xf numFmtId="164" fontId="83" fillId="0" borderId="9" xfId="4492" applyNumberFormat="1" applyFont="1" applyFill="1" applyBorder="1" applyAlignment="1">
      <alignment horizontal="center" vertical="center"/>
    </xf>
    <xf numFmtId="49" fontId="39" fillId="0" borderId="0" xfId="122" applyNumberFormat="1" applyAlignment="1">
      <alignment horizontal="center"/>
    </xf>
    <xf numFmtId="0" fontId="39" fillId="0" borderId="18" xfId="122" applyBorder="1"/>
    <xf numFmtId="164" fontId="39" fillId="0" borderId="9" xfId="34" applyNumberFormat="1" applyFont="1" applyBorder="1" applyAlignment="1">
      <alignment horizontal="center"/>
    </xf>
    <xf numFmtId="164" fontId="42" fillId="0" borderId="34" xfId="34" applyNumberFormat="1" applyFont="1" applyBorder="1"/>
    <xf numFmtId="164" fontId="42" fillId="0" borderId="34" xfId="34" applyNumberFormat="1" applyFont="1" applyBorder="1" applyAlignment="1">
      <alignment horizontal="center"/>
    </xf>
    <xf numFmtId="0" fontId="39" fillId="48" borderId="26" xfId="122" applyFill="1" applyBorder="1" applyAlignment="1">
      <alignment horizontal="center"/>
    </xf>
    <xf numFmtId="0" fontId="39" fillId="48" borderId="18" xfId="122" applyFill="1" applyBorder="1" applyAlignment="1">
      <alignment horizontal="center"/>
    </xf>
    <xf numFmtId="0" fontId="42" fillId="48" borderId="48" xfId="122" applyFont="1" applyFill="1" applyBorder="1"/>
    <xf numFmtId="0" fontId="42" fillId="48" borderId="47" xfId="122" applyFont="1" applyFill="1" applyBorder="1"/>
    <xf numFmtId="0" fontId="42" fillId="48" borderId="22" xfId="122" applyFont="1" applyFill="1" applyBorder="1"/>
    <xf numFmtId="0" fontId="42" fillId="48" borderId="19" xfId="122" applyFont="1" applyFill="1" applyBorder="1"/>
    <xf numFmtId="164" fontId="39" fillId="0" borderId="39" xfId="34" applyNumberFormat="1" applyFont="1" applyBorder="1"/>
    <xf numFmtId="164" fontId="39" fillId="0" borderId="39" xfId="34" applyNumberFormat="1" applyFont="1" applyBorder="1" applyAlignment="1">
      <alignment horizontal="center"/>
    </xf>
    <xf numFmtId="164" fontId="42" fillId="0" borderId="35" xfId="34" applyNumberFormat="1" applyFont="1" applyBorder="1"/>
    <xf numFmtId="164" fontId="42" fillId="0" borderId="0" xfId="34" applyNumberFormat="1" applyFont="1" applyBorder="1"/>
    <xf numFmtId="164" fontId="42" fillId="0" borderId="0" xfId="34" applyNumberFormat="1" applyFont="1" applyBorder="1" applyAlignment="1">
      <alignment horizontal="center"/>
    </xf>
    <xf numFmtId="37" fontId="42" fillId="0" borderId="0" xfId="34" applyNumberFormat="1" applyFont="1" applyBorder="1"/>
    <xf numFmtId="0" fontId="82" fillId="48" borderId="74" xfId="122" applyFont="1" applyFill="1" applyBorder="1"/>
    <xf numFmtId="0" fontId="82" fillId="48" borderId="74" xfId="122" applyFont="1" applyFill="1" applyBorder="1" applyAlignment="1">
      <alignment wrapText="1"/>
    </xf>
    <xf numFmtId="0" fontId="83" fillId="0" borderId="52" xfId="122" applyFont="1" applyBorder="1"/>
    <xf numFmtId="0" fontId="83" fillId="0" borderId="40" xfId="122" applyFont="1" applyBorder="1"/>
    <xf numFmtId="0" fontId="83" fillId="0" borderId="39" xfId="122" applyFont="1" applyBorder="1" applyAlignment="1">
      <alignment horizontal="center"/>
    </xf>
    <xf numFmtId="0" fontId="83" fillId="0" borderId="35" xfId="122" applyFont="1" applyBorder="1" applyAlignment="1">
      <alignment horizontal="center"/>
    </xf>
    <xf numFmtId="0" fontId="82" fillId="0" borderId="0" xfId="122" applyFont="1" applyAlignment="1">
      <alignment wrapText="1"/>
    </xf>
    <xf numFmtId="0" fontId="82" fillId="48" borderId="33" xfId="122" applyFont="1" applyFill="1" applyBorder="1" applyAlignment="1">
      <alignment horizontal="center" wrapText="1"/>
    </xf>
    <xf numFmtId="0" fontId="82" fillId="48" borderId="34" xfId="122" applyFont="1" applyFill="1" applyBorder="1" applyAlignment="1">
      <alignment horizontal="center" wrapText="1"/>
    </xf>
    <xf numFmtId="0" fontId="82" fillId="48" borderId="35" xfId="122" applyFont="1" applyFill="1" applyBorder="1" applyAlignment="1">
      <alignment horizontal="center" wrapText="1"/>
    </xf>
    <xf numFmtId="44" fontId="39" fillId="0" borderId="9" xfId="46819" applyFont="1" applyFill="1" applyBorder="1" applyAlignment="1">
      <alignment horizontal="right" vertical="top"/>
    </xf>
    <xf numFmtId="0" fontId="163" fillId="0" borderId="0" xfId="0" applyFont="1"/>
    <xf numFmtId="0" fontId="131" fillId="0" borderId="48" xfId="845" applyFont="1" applyBorder="1" applyAlignment="1">
      <alignment vertical="center" wrapText="1"/>
    </xf>
    <xf numFmtId="0" fontId="131" fillId="0" borderId="0" xfId="845" applyFont="1" applyAlignment="1">
      <alignment vertical="center" wrapText="1"/>
    </xf>
    <xf numFmtId="0" fontId="131" fillId="0" borderId="0" xfId="845" applyFont="1" applyAlignment="1">
      <alignment horizontal="center" vertical="center" wrapText="1"/>
    </xf>
    <xf numFmtId="3" fontId="39" fillId="0" borderId="32" xfId="122" applyNumberFormat="1" applyBorder="1" applyAlignment="1">
      <alignment horizontal="right"/>
    </xf>
    <xf numFmtId="14" fontId="42" fillId="0" borderId="77" xfId="122" applyNumberFormat="1" applyFont="1" applyBorder="1" applyAlignment="1">
      <alignment horizontal="left"/>
    </xf>
    <xf numFmtId="14" fontId="42" fillId="0" borderId="104" xfId="122" applyNumberFormat="1" applyFont="1" applyBorder="1" applyAlignment="1">
      <alignment horizontal="left"/>
    </xf>
    <xf numFmtId="0" fontId="42" fillId="0" borderId="95" xfId="122" applyFont="1" applyBorder="1" applyAlignment="1">
      <alignment horizontal="center"/>
    </xf>
    <xf numFmtId="3" fontId="39" fillId="49" borderId="24" xfId="0" applyNumberFormat="1" applyFont="1" applyFill="1" applyBorder="1"/>
    <xf numFmtId="3" fontId="39" fillId="0" borderId="24" xfId="354" applyNumberFormat="1" applyFont="1" applyBorder="1" applyAlignment="1">
      <alignment horizontal="right"/>
    </xf>
    <xf numFmtId="3" fontId="39" fillId="0" borderId="62" xfId="354" applyNumberFormat="1" applyFont="1" applyBorder="1" applyAlignment="1">
      <alignment horizontal="right"/>
    </xf>
    <xf numFmtId="0" fontId="166" fillId="0" borderId="107" xfId="0" applyFont="1" applyBorder="1" applyAlignment="1">
      <alignment vertical="center" wrapText="1"/>
    </xf>
    <xf numFmtId="0" fontId="166" fillId="0" borderId="58" xfId="0" applyFont="1" applyBorder="1" applyAlignment="1">
      <alignment horizontal="right" vertical="center" wrapText="1"/>
    </xf>
    <xf numFmtId="42" fontId="39" fillId="0" borderId="9" xfId="59" applyNumberFormat="1" applyFont="1" applyFill="1" applyBorder="1" applyAlignment="1"/>
    <xf numFmtId="14" fontId="42" fillId="0" borderId="20" xfId="0" applyNumberFormat="1" applyFont="1" applyBorder="1" applyAlignment="1">
      <alignment horizontal="left"/>
    </xf>
    <xf numFmtId="3" fontId="39" fillId="0" borderId="0" xfId="122" applyNumberFormat="1" applyAlignment="1">
      <alignment horizontal="center"/>
    </xf>
    <xf numFmtId="2" fontId="39" fillId="0" borderId="0" xfId="122" applyNumberFormat="1"/>
    <xf numFmtId="0" fontId="51" fillId="0" borderId="0" xfId="122" applyFont="1" applyAlignment="1">
      <alignment horizontal="left"/>
    </xf>
    <xf numFmtId="4" fontId="39" fillId="0" borderId="0" xfId="122" applyNumberFormat="1" applyAlignment="1">
      <alignment horizontal="center"/>
    </xf>
    <xf numFmtId="0" fontId="39" fillId="45" borderId="38" xfId="122" applyFill="1" applyBorder="1"/>
    <xf numFmtId="0" fontId="39" fillId="45" borderId="97" xfId="122" applyFill="1" applyBorder="1"/>
    <xf numFmtId="0" fontId="42" fillId="45" borderId="96" xfId="122" applyFont="1" applyFill="1" applyBorder="1"/>
    <xf numFmtId="3" fontId="39" fillId="0" borderId="21" xfId="0" applyNumberFormat="1" applyFont="1" applyBorder="1"/>
    <xf numFmtId="14" fontId="42" fillId="0" borderId="49" xfId="122" applyNumberFormat="1" applyFont="1" applyBorder="1" applyAlignment="1">
      <alignment horizontal="left"/>
    </xf>
    <xf numFmtId="3" fontId="39" fillId="0" borderId="21" xfId="0" applyNumberFormat="1" applyFont="1" applyBorder="1" applyAlignment="1">
      <alignment horizontal="right"/>
    </xf>
    <xf numFmtId="10" fontId="39" fillId="45" borderId="9" xfId="192" applyNumberFormat="1" applyFont="1" applyFill="1" applyBorder="1"/>
    <xf numFmtId="10" fontId="42" fillId="0" borderId="9" xfId="192" applyNumberFormat="1" applyFont="1" applyBorder="1"/>
    <xf numFmtId="0" fontId="39" fillId="0" borderId="9" xfId="0" applyFont="1" applyBorder="1" applyAlignment="1">
      <alignment wrapText="1"/>
    </xf>
    <xf numFmtId="37" fontId="157" fillId="0" borderId="40" xfId="122" applyNumberFormat="1" applyFont="1" applyBorder="1"/>
    <xf numFmtId="0" fontId="42" fillId="45" borderId="60" xfId="122" applyFont="1" applyFill="1" applyBorder="1" applyAlignment="1">
      <alignment horizontal="center" wrapText="1"/>
    </xf>
    <xf numFmtId="164" fontId="39" fillId="0" borderId="0" xfId="122" applyNumberFormat="1" applyAlignment="1">
      <alignment horizontal="center"/>
    </xf>
    <xf numFmtId="0" fontId="42" fillId="45" borderId="62" xfId="122" applyFont="1" applyFill="1" applyBorder="1"/>
    <xf numFmtId="0" fontId="42" fillId="45" borderId="75" xfId="122" applyFont="1" applyFill="1" applyBorder="1"/>
    <xf numFmtId="0" fontId="42" fillId="48" borderId="20" xfId="122" applyFont="1" applyFill="1" applyBorder="1" applyAlignment="1">
      <alignment horizontal="center" wrapText="1"/>
    </xf>
    <xf numFmtId="0" fontId="39" fillId="45" borderId="20" xfId="122" applyFill="1" applyBorder="1"/>
    <xf numFmtId="0" fontId="42" fillId="45" borderId="96" xfId="122" applyFont="1" applyFill="1" applyBorder="1" applyAlignment="1">
      <alignment horizontal="center" wrapText="1"/>
    </xf>
    <xf numFmtId="0" fontId="42" fillId="45" borderId="49" xfId="122" applyFont="1" applyFill="1" applyBorder="1"/>
    <xf numFmtId="0" fontId="42" fillId="48" borderId="21" xfId="122" applyFont="1" applyFill="1" applyBorder="1" applyAlignment="1">
      <alignment horizontal="center" wrapText="1"/>
    </xf>
    <xf numFmtId="0" fontId="39" fillId="45" borderId="21" xfId="122" applyFill="1" applyBorder="1"/>
    <xf numFmtId="164" fontId="158" fillId="0" borderId="21" xfId="34" applyNumberFormat="1" applyFont="1" applyBorder="1"/>
    <xf numFmtId="0" fontId="42" fillId="0" borderId="95" xfId="917" applyFont="1" applyBorder="1" applyAlignment="1">
      <alignment horizontal="left"/>
    </xf>
    <xf numFmtId="0" fontId="39" fillId="23" borderId="33" xfId="917" applyFill="1" applyBorder="1" applyAlignment="1">
      <alignment horizontal="center" vertical="center"/>
    </xf>
    <xf numFmtId="3" fontId="146" fillId="0" borderId="35" xfId="0" applyNumberFormat="1" applyFont="1" applyBorder="1" applyAlignment="1">
      <alignment horizontal="right" vertical="center"/>
    </xf>
    <xf numFmtId="0" fontId="42" fillId="48" borderId="105" xfId="46740" applyFont="1" applyFill="1" applyBorder="1" applyAlignment="1">
      <alignment horizontal="center" vertical="center" wrapText="1"/>
    </xf>
    <xf numFmtId="3" fontId="39" fillId="0" borderId="60" xfId="46740" applyNumberFormat="1" applyBorder="1" applyAlignment="1">
      <alignment horizontal="right" vertical="center" wrapText="1"/>
    </xf>
    <xf numFmtId="3" fontId="145" fillId="0" borderId="102" xfId="0" applyNumberFormat="1" applyFont="1" applyBorder="1" applyAlignment="1">
      <alignment horizontal="right" vertical="center"/>
    </xf>
    <xf numFmtId="3" fontId="146" fillId="0" borderId="101" xfId="0" applyNumberFormat="1" applyFont="1" applyBorder="1" applyAlignment="1">
      <alignment horizontal="right" vertical="center"/>
    </xf>
    <xf numFmtId="0" fontId="39" fillId="23" borderId="35" xfId="917" applyFill="1" applyBorder="1" applyAlignment="1">
      <alignment horizontal="center" vertical="center"/>
    </xf>
    <xf numFmtId="0" fontId="42" fillId="48" borderId="96" xfId="122" applyFont="1" applyFill="1" applyBorder="1"/>
    <xf numFmtId="165" fontId="39" fillId="0" borderId="9" xfId="46815" applyNumberFormat="1" applyFont="1" applyFill="1" applyBorder="1" applyAlignment="1">
      <alignment horizontal="right" vertical="top"/>
    </xf>
    <xf numFmtId="10" fontId="39" fillId="0" borderId="9" xfId="46816" applyNumberFormat="1" applyFont="1" applyFill="1" applyBorder="1"/>
    <xf numFmtId="0" fontId="168" fillId="0" borderId="9" xfId="0" applyFont="1" applyBorder="1"/>
    <xf numFmtId="164" fontId="42" fillId="0" borderId="34" xfId="34" applyNumberFormat="1" applyFont="1" applyFill="1" applyBorder="1"/>
    <xf numFmtId="164" fontId="42" fillId="0" borderId="34" xfId="34" applyNumberFormat="1" applyFont="1" applyFill="1" applyBorder="1" applyAlignment="1">
      <alignment horizontal="center"/>
    </xf>
    <xf numFmtId="165" fontId="42" fillId="0" borderId="9" xfId="46811" applyNumberFormat="1" applyFont="1" applyBorder="1"/>
    <xf numFmtId="10" fontId="42" fillId="0" borderId="9" xfId="46816" applyNumberFormat="1" applyFont="1" applyBorder="1"/>
    <xf numFmtId="3" fontId="39" fillId="0" borderId="19" xfId="0" applyNumberFormat="1" applyFont="1" applyBorder="1"/>
    <xf numFmtId="3" fontId="39" fillId="0" borderId="22" xfId="0" applyNumberFormat="1" applyFont="1" applyBorder="1"/>
    <xf numFmtId="3" fontId="39" fillId="0" borderId="66" xfId="0" applyNumberFormat="1" applyFont="1" applyBorder="1"/>
    <xf numFmtId="10" fontId="39" fillId="0" borderId="26" xfId="0" applyNumberFormat="1" applyFont="1" applyBorder="1" applyAlignment="1">
      <alignment horizontal="right"/>
    </xf>
    <xf numFmtId="10" fontId="39" fillId="0" borderId="19" xfId="0" applyNumberFormat="1" applyFont="1" applyBorder="1" applyAlignment="1">
      <alignment horizontal="right"/>
    </xf>
    <xf numFmtId="3" fontId="42" fillId="0" borderId="34" xfId="16260" applyNumberFormat="1" applyFont="1" applyBorder="1" applyAlignment="1">
      <alignment horizontal="right"/>
    </xf>
    <xf numFmtId="10" fontId="42" fillId="0" borderId="35" xfId="0" applyNumberFormat="1" applyFont="1" applyBorder="1" applyAlignment="1">
      <alignment horizontal="right"/>
    </xf>
    <xf numFmtId="0" fontId="42" fillId="45" borderId="30" xfId="122" applyFont="1" applyFill="1" applyBorder="1" applyAlignment="1">
      <alignment horizontal="center" wrapText="1"/>
    </xf>
    <xf numFmtId="3" fontId="42" fillId="45" borderId="30" xfId="122" applyNumberFormat="1" applyFont="1" applyFill="1" applyBorder="1" applyAlignment="1">
      <alignment horizontal="center" wrapText="1"/>
    </xf>
    <xf numFmtId="0" fontId="39" fillId="45" borderId="25" xfId="122" applyFill="1" applyBorder="1" applyAlignment="1">
      <alignment horizontal="center"/>
    </xf>
    <xf numFmtId="0" fontId="42" fillId="45" borderId="102" xfId="122" applyFont="1" applyFill="1" applyBorder="1" applyAlignment="1">
      <alignment wrapText="1"/>
    </xf>
    <xf numFmtId="3" fontId="83" fillId="0" borderId="32" xfId="122" applyNumberFormat="1" applyFont="1" applyBorder="1"/>
    <xf numFmtId="3" fontId="83" fillId="0" borderId="39" xfId="122" applyNumberFormat="1" applyFont="1" applyBorder="1"/>
    <xf numFmtId="3" fontId="83" fillId="0" borderId="41" xfId="122" applyNumberFormat="1" applyFont="1" applyBorder="1"/>
    <xf numFmtId="0" fontId="171" fillId="49" borderId="0" xfId="0" applyFont="1" applyFill="1"/>
    <xf numFmtId="0" fontId="39" fillId="0" borderId="64" xfId="0" applyFont="1" applyBorder="1"/>
    <xf numFmtId="0" fontId="39" fillId="45" borderId="107" xfId="0" applyFont="1" applyFill="1" applyBorder="1"/>
    <xf numFmtId="0" fontId="39" fillId="45" borderId="50" xfId="0" applyFont="1" applyFill="1" applyBorder="1"/>
    <xf numFmtId="0" fontId="39" fillId="45" borderId="39" xfId="0" applyFont="1" applyFill="1" applyBorder="1"/>
    <xf numFmtId="164" fontId="39" fillId="45" borderId="39" xfId="34" applyNumberFormat="1" applyFont="1" applyFill="1" applyBorder="1"/>
    <xf numFmtId="0" fontId="39" fillId="45" borderId="27" xfId="0" applyFont="1" applyFill="1" applyBorder="1"/>
    <xf numFmtId="0" fontId="42" fillId="45" borderId="74" xfId="0" applyFont="1" applyFill="1" applyBorder="1"/>
    <xf numFmtId="0" fontId="172" fillId="0" borderId="0" xfId="122" applyFont="1" applyAlignment="1">
      <alignment wrapText="1"/>
    </xf>
    <xf numFmtId="0" fontId="172" fillId="0" borderId="0" xfId="122" applyFont="1"/>
    <xf numFmtId="0" fontId="80" fillId="49" borderId="9" xfId="122" applyFont="1" applyFill="1" applyBorder="1"/>
    <xf numFmtId="0" fontId="42" fillId="48" borderId="74" xfId="122" applyFont="1" applyFill="1" applyBorder="1" applyAlignment="1">
      <alignment horizontal="center" vertical="center" wrapText="1"/>
    </xf>
    <xf numFmtId="0" fontId="147" fillId="45" borderId="18" xfId="122" applyFont="1" applyFill="1" applyBorder="1"/>
    <xf numFmtId="0" fontId="39" fillId="45" borderId="18" xfId="122" applyFill="1" applyBorder="1"/>
    <xf numFmtId="0" fontId="147" fillId="45" borderId="9" xfId="122" applyFont="1" applyFill="1" applyBorder="1"/>
    <xf numFmtId="3" fontId="164" fillId="0" borderId="0" xfId="845" applyNumberFormat="1" applyFont="1" applyAlignment="1">
      <alignment horizontal="center" vertical="center" wrapText="1"/>
    </xf>
    <xf numFmtId="14" fontId="39" fillId="0" borderId="9" xfId="122" applyNumberFormat="1" applyBorder="1"/>
    <xf numFmtId="0" fontId="39" fillId="0" borderId="9" xfId="122" applyBorder="1" applyAlignment="1">
      <alignment horizontal="center" vertical="center"/>
    </xf>
    <xf numFmtId="0" fontId="39" fillId="0" borderId="99" xfId="0" applyFont="1" applyBorder="1"/>
    <xf numFmtId="0" fontId="42" fillId="45" borderId="74" xfId="0" applyFont="1" applyFill="1" applyBorder="1" applyAlignment="1">
      <alignment horizontal="center"/>
    </xf>
    <xf numFmtId="0" fontId="42" fillId="0" borderId="56" xfId="0" applyFont="1" applyBorder="1"/>
    <xf numFmtId="0" fontId="42" fillId="0" borderId="36" xfId="0" applyFont="1" applyBorder="1" applyAlignment="1">
      <alignment horizontal="left" wrapText="1" indent="1"/>
    </xf>
    <xf numFmtId="0" fontId="42" fillId="0" borderId="32" xfId="0" applyFont="1" applyBorder="1" applyAlignment="1">
      <alignment wrapText="1"/>
    </xf>
    <xf numFmtId="0" fontId="42" fillId="48" borderId="54" xfId="127" applyFont="1" applyFill="1" applyBorder="1"/>
    <xf numFmtId="0" fontId="42" fillId="48" borderId="63" xfId="127" applyFont="1" applyFill="1" applyBorder="1"/>
    <xf numFmtId="0" fontId="42" fillId="48" borderId="32" xfId="127" applyFont="1" applyFill="1" applyBorder="1" applyAlignment="1">
      <alignment horizontal="center"/>
    </xf>
    <xf numFmtId="0" fontId="42" fillId="48" borderId="39" xfId="127" applyFont="1" applyFill="1" applyBorder="1" applyAlignment="1">
      <alignment horizontal="center"/>
    </xf>
    <xf numFmtId="0" fontId="42" fillId="48" borderId="41" xfId="127" applyFont="1" applyFill="1" applyBorder="1" applyAlignment="1">
      <alignment horizontal="center"/>
    </xf>
    <xf numFmtId="0" fontId="42" fillId="49" borderId="18" xfId="127" applyFont="1" applyFill="1" applyBorder="1"/>
    <xf numFmtId="165" fontId="39" fillId="0" borderId="46" xfId="127" applyNumberFormat="1" applyBorder="1"/>
    <xf numFmtId="165" fontId="39" fillId="0" borderId="18" xfId="127" applyNumberFormat="1" applyBorder="1"/>
    <xf numFmtId="165" fontId="39" fillId="0" borderId="37" xfId="700" applyNumberFormat="1" applyFont="1" applyFill="1" applyBorder="1" applyAlignment="1">
      <alignment horizontal="right" vertical="top"/>
    </xf>
    <xf numFmtId="0" fontId="42" fillId="49" borderId="9" xfId="127" applyFont="1" applyFill="1" applyBorder="1"/>
    <xf numFmtId="165" fontId="39" fillId="0" borderId="21" xfId="127" applyNumberFormat="1" applyBorder="1"/>
    <xf numFmtId="165" fontId="39" fillId="0" borderId="38" xfId="700" applyNumberFormat="1" applyFont="1" applyFill="1" applyBorder="1" applyAlignment="1">
      <alignment horizontal="right" vertical="top"/>
    </xf>
    <xf numFmtId="165" fontId="39" fillId="0" borderId="47" xfId="127" applyNumberFormat="1" applyBorder="1"/>
    <xf numFmtId="165" fontId="39" fillId="0" borderId="19" xfId="127" applyNumberFormat="1" applyBorder="1"/>
    <xf numFmtId="0" fontId="39" fillId="45" borderId="33" xfId="127" applyFill="1" applyBorder="1"/>
    <xf numFmtId="0" fontId="39" fillId="45" borderId="34" xfId="127" applyFill="1" applyBorder="1"/>
    <xf numFmtId="0" fontId="39" fillId="45" borderId="4" xfId="127" applyFill="1" applyBorder="1"/>
    <xf numFmtId="0" fontId="39" fillId="45" borderId="78" xfId="127" applyFill="1" applyBorder="1"/>
    <xf numFmtId="5" fontId="42" fillId="49" borderId="110" xfId="0" applyNumberFormat="1" applyFont="1" applyFill="1" applyBorder="1" applyAlignment="1">
      <alignment horizontal="left"/>
    </xf>
    <xf numFmtId="165" fontId="39" fillId="0" borderId="110" xfId="46811" applyNumberFormat="1" applyFont="1" applyFill="1" applyBorder="1"/>
    <xf numFmtId="0" fontId="39" fillId="0" borderId="77" xfId="0" applyFont="1" applyBorder="1"/>
    <xf numFmtId="0" fontId="39" fillId="0" borderId="49" xfId="123" applyBorder="1"/>
    <xf numFmtId="0" fontId="39" fillId="0" borderId="9" xfId="123" applyBorder="1"/>
    <xf numFmtId="0" fontId="164" fillId="0" borderId="0" xfId="845" applyFont="1" applyAlignment="1">
      <alignment horizontal="left" vertical="center" wrapText="1"/>
    </xf>
    <xf numFmtId="0" fontId="147" fillId="111" borderId="9" xfId="31695" applyFont="1" applyFill="1" applyBorder="1" applyAlignment="1">
      <alignment horizontal="center" vertical="center" wrapText="1"/>
    </xf>
    <xf numFmtId="0" fontId="147" fillId="111" borderId="9" xfId="31695" applyFont="1" applyFill="1" applyBorder="1" applyAlignment="1">
      <alignment horizontal="center" vertical="center"/>
    </xf>
    <xf numFmtId="3" fontId="147" fillId="111" borderId="9" xfId="31695" applyNumberFormat="1" applyFont="1" applyFill="1" applyBorder="1" applyAlignment="1">
      <alignment horizontal="center" vertical="center"/>
    </xf>
    <xf numFmtId="0" fontId="147" fillId="112" borderId="9" xfId="31695" applyFont="1" applyFill="1" applyBorder="1" applyAlignment="1">
      <alignment horizontal="center" vertical="center"/>
    </xf>
    <xf numFmtId="3" fontId="147" fillId="112" borderId="9" xfId="31695" applyNumberFormat="1" applyFont="1" applyFill="1" applyBorder="1" applyAlignment="1">
      <alignment horizontal="center" vertical="center"/>
    </xf>
    <xf numFmtId="3" fontId="154" fillId="0" borderId="9" xfId="122" applyNumberFormat="1" applyFont="1" applyBorder="1"/>
    <xf numFmtId="3" fontId="154" fillId="0" borderId="39" xfId="122" applyNumberFormat="1" applyFont="1" applyBorder="1"/>
    <xf numFmtId="165" fontId="39" fillId="0" borderId="0" xfId="127" applyNumberFormat="1"/>
    <xf numFmtId="10" fontId="0" fillId="0" borderId="0" xfId="1158" applyNumberFormat="1" applyFont="1"/>
    <xf numFmtId="164" fontId="39" fillId="0" borderId="0" xfId="122" applyNumberFormat="1"/>
    <xf numFmtId="0" fontId="39" fillId="49" borderId="9" xfId="122" applyFill="1" applyBorder="1"/>
    <xf numFmtId="3" fontId="39" fillId="0" borderId="9" xfId="34" applyNumberFormat="1" applyFont="1" applyFill="1" applyBorder="1" applyAlignment="1">
      <alignment horizontal="right"/>
    </xf>
    <xf numFmtId="3" fontId="39" fillId="0" borderId="19" xfId="34" applyNumberFormat="1" applyFont="1" applyFill="1" applyBorder="1" applyAlignment="1">
      <alignment horizontal="right"/>
    </xf>
    <xf numFmtId="165" fontId="39" fillId="0" borderId="0" xfId="0" applyNumberFormat="1" applyFont="1"/>
    <xf numFmtId="164" fontId="39" fillId="0" borderId="0" xfId="47509" applyNumberFormat="1" applyFont="1"/>
    <xf numFmtId="164" fontId="39" fillId="0" borderId="0" xfId="0" applyNumberFormat="1" applyFont="1"/>
    <xf numFmtId="6" fontId="0" fillId="0" borderId="0" xfId="0" applyNumberFormat="1"/>
    <xf numFmtId="9" fontId="0" fillId="0" borderId="0" xfId="1158" applyFont="1"/>
    <xf numFmtId="0" fontId="39" fillId="0" borderId="18" xfId="46747" applyNumberFormat="1" applyFont="1" applyFill="1" applyBorder="1" applyAlignment="1">
      <alignment horizontal="right"/>
    </xf>
    <xf numFmtId="0" fontId="176" fillId="110" borderId="107" xfId="0" applyFont="1" applyFill="1" applyBorder="1" applyAlignment="1">
      <alignment vertical="center" wrapText="1"/>
    </xf>
    <xf numFmtId="0" fontId="176" fillId="110" borderId="58" xfId="0" applyFont="1" applyFill="1" applyBorder="1" applyAlignment="1">
      <alignment horizontal="right" vertical="center" wrapText="1"/>
    </xf>
    <xf numFmtId="3" fontId="42" fillId="0" borderId="34" xfId="34" applyNumberFormat="1" applyFont="1" applyFill="1" applyBorder="1"/>
    <xf numFmtId="3" fontId="39" fillId="0" borderId="38" xfId="0" applyNumberFormat="1" applyFont="1" applyBorder="1"/>
    <xf numFmtId="3" fontId="42" fillId="0" borderId="107" xfId="122" applyNumberFormat="1" applyFont="1" applyBorder="1" applyAlignment="1">
      <alignment horizontal="right"/>
    </xf>
    <xf numFmtId="3" fontId="39" fillId="0" borderId="39" xfId="122" applyNumberFormat="1" applyBorder="1" applyAlignment="1">
      <alignment horizontal="right"/>
    </xf>
    <xf numFmtId="164" fontId="39" fillId="0" borderId="21" xfId="46776" applyNumberFormat="1" applyBorder="1"/>
    <xf numFmtId="164" fontId="39" fillId="0" borderId="18" xfId="46776" applyNumberFormat="1" applyBorder="1"/>
    <xf numFmtId="164" fontId="39" fillId="0" borderId="9" xfId="46776" applyNumberFormat="1" applyBorder="1"/>
    <xf numFmtId="165" fontId="39" fillId="0" borderId="9" xfId="700" applyNumberFormat="1" applyBorder="1"/>
    <xf numFmtId="172" fontId="39" fillId="0" borderId="23" xfId="182" applyNumberFormat="1" applyBorder="1"/>
    <xf numFmtId="177" fontId="39" fillId="0" borderId="46" xfId="700" applyNumberFormat="1" applyBorder="1"/>
    <xf numFmtId="172" fontId="39" fillId="0" borderId="37" xfId="182" applyNumberFormat="1" applyBorder="1"/>
    <xf numFmtId="165" fontId="39" fillId="0" borderId="46" xfId="47508" applyNumberFormat="1" applyBorder="1"/>
    <xf numFmtId="165" fontId="39" fillId="0" borderId="21" xfId="47508" applyNumberFormat="1" applyBorder="1"/>
    <xf numFmtId="164" fontId="39" fillId="45" borderId="21" xfId="34" applyNumberFormat="1" applyFill="1" applyBorder="1"/>
    <xf numFmtId="164" fontId="39" fillId="45" borderId="9" xfId="34" applyNumberFormat="1" applyFill="1" applyBorder="1"/>
    <xf numFmtId="172" fontId="39" fillId="45" borderId="23" xfId="182" applyNumberFormat="1" applyFill="1" applyBorder="1"/>
    <xf numFmtId="172" fontId="39" fillId="45" borderId="37" xfId="182" applyNumberFormat="1" applyFill="1" applyBorder="1"/>
    <xf numFmtId="0" fontId="39" fillId="45" borderId="21" xfId="34" applyNumberFormat="1" applyFill="1" applyBorder="1"/>
    <xf numFmtId="164" fontId="39" fillId="45" borderId="51" xfId="46776" applyNumberFormat="1" applyFill="1" applyBorder="1"/>
    <xf numFmtId="0" fontId="39" fillId="45" borderId="9" xfId="34" applyNumberFormat="1" applyFill="1" applyBorder="1"/>
    <xf numFmtId="172" fontId="39" fillId="0" borderId="20" xfId="182" applyNumberFormat="1" applyBorder="1"/>
    <xf numFmtId="164" fontId="39" fillId="45" borderId="49" xfId="46776" applyNumberFormat="1" applyFill="1" applyBorder="1"/>
    <xf numFmtId="0" fontId="39" fillId="49" borderId="77" xfId="122" applyFill="1" applyBorder="1"/>
    <xf numFmtId="0" fontId="39" fillId="49" borderId="49" xfId="122" applyFill="1" applyBorder="1"/>
    <xf numFmtId="164" fontId="39" fillId="45" borderId="49" xfId="34" applyNumberFormat="1" applyFill="1" applyBorder="1"/>
    <xf numFmtId="0" fontId="39" fillId="45" borderId="5" xfId="122" applyFill="1" applyBorder="1"/>
    <xf numFmtId="164" fontId="39" fillId="45" borderId="20" xfId="34" applyNumberFormat="1" applyFill="1" applyBorder="1"/>
    <xf numFmtId="39" fontId="39" fillId="45" borderId="9" xfId="34" applyNumberFormat="1" applyFill="1" applyBorder="1"/>
    <xf numFmtId="39" fontId="39" fillId="45" borderId="21" xfId="34" applyNumberFormat="1" applyFill="1" applyBorder="1"/>
    <xf numFmtId="0" fontId="39" fillId="45" borderId="49" xfId="34" applyNumberFormat="1" applyFill="1" applyBorder="1"/>
    <xf numFmtId="165" fontId="39" fillId="0" borderId="9" xfId="122" applyNumberFormat="1" applyBorder="1"/>
    <xf numFmtId="3" fontId="39" fillId="45" borderId="21" xfId="34" applyNumberFormat="1" applyFill="1" applyBorder="1"/>
    <xf numFmtId="177" fontId="39" fillId="0" borderId="9" xfId="122" applyNumberFormat="1" applyBorder="1"/>
    <xf numFmtId="177" fontId="39" fillId="0" borderId="9" xfId="700" applyNumberFormat="1" applyBorder="1"/>
    <xf numFmtId="3" fontId="39" fillId="45" borderId="9" xfId="34" applyNumberFormat="1" applyFill="1" applyBorder="1"/>
    <xf numFmtId="0" fontId="39" fillId="45" borderId="77" xfId="122" applyFill="1" applyBorder="1"/>
    <xf numFmtId="164" fontId="39" fillId="0" borderId="21" xfId="34" applyNumberFormat="1" applyBorder="1"/>
    <xf numFmtId="164" fontId="39" fillId="0" borderId="9" xfId="34" applyNumberFormat="1" applyBorder="1"/>
    <xf numFmtId="0" fontId="39" fillId="45" borderId="56" xfId="122" applyFill="1" applyBorder="1"/>
    <xf numFmtId="0" fontId="39" fillId="45" borderId="102" xfId="122" applyFill="1" applyBorder="1"/>
    <xf numFmtId="164" fontId="39" fillId="45" borderId="24" xfId="34" applyNumberFormat="1" applyFill="1" applyBorder="1"/>
    <xf numFmtId="0" fontId="39" fillId="0" borderId="28" xfId="122" applyBorder="1"/>
    <xf numFmtId="0" fontId="39" fillId="0" borderId="50" xfId="122" applyBorder="1"/>
    <xf numFmtId="0" fontId="39" fillId="0" borderId="66" xfId="122" applyBorder="1"/>
    <xf numFmtId="0" fontId="39" fillId="45" borderId="50" xfId="122" applyFill="1" applyBorder="1"/>
    <xf numFmtId="0" fontId="39" fillId="0" borderId="57" xfId="122" applyBorder="1"/>
    <xf numFmtId="0" fontId="39" fillId="0" borderId="80" xfId="122" applyBorder="1"/>
    <xf numFmtId="0" fontId="39" fillId="0" borderId="65" xfId="122" applyBorder="1"/>
    <xf numFmtId="0" fontId="39" fillId="0" borderId="58" xfId="122" applyBorder="1"/>
    <xf numFmtId="0" fontId="39" fillId="45" borderId="76" xfId="122" applyFill="1" applyBorder="1"/>
    <xf numFmtId="0" fontId="39" fillId="45" borderId="60" xfId="122" applyFill="1" applyBorder="1"/>
    <xf numFmtId="0" fontId="39" fillId="45" borderId="31" xfId="122" applyFill="1" applyBorder="1"/>
    <xf numFmtId="3" fontId="39" fillId="45" borderId="106" xfId="122" applyNumberFormat="1" applyFill="1" applyBorder="1"/>
    <xf numFmtId="0" fontId="39" fillId="45" borderId="103" xfId="122" applyFill="1" applyBorder="1"/>
    <xf numFmtId="0" fontId="39" fillId="45" borderId="106" xfId="122" applyFill="1" applyBorder="1"/>
    <xf numFmtId="0" fontId="39" fillId="45" borderId="29" xfId="122" applyFill="1" applyBorder="1"/>
    <xf numFmtId="0" fontId="39" fillId="45" borderId="24" xfId="122" applyFill="1" applyBorder="1"/>
    <xf numFmtId="164" fontId="39" fillId="0" borderId="102" xfId="46758" applyNumberFormat="1" applyBorder="1"/>
    <xf numFmtId="0" fontId="39" fillId="0" borderId="102" xfId="122" applyBorder="1"/>
    <xf numFmtId="0" fontId="39" fillId="0" borderId="21" xfId="122" applyBorder="1"/>
    <xf numFmtId="0" fontId="39" fillId="0" borderId="64" xfId="122" applyBorder="1"/>
    <xf numFmtId="0" fontId="39" fillId="0" borderId="24" xfId="122" applyBorder="1"/>
    <xf numFmtId="43" fontId="39" fillId="0" borderId="0" xfId="122" applyNumberFormat="1"/>
    <xf numFmtId="164" fontId="39" fillId="0" borderId="64" xfId="46758" applyNumberFormat="1" applyBorder="1"/>
    <xf numFmtId="0" fontId="42" fillId="0" borderId="57" xfId="122" applyFont="1" applyBorder="1"/>
    <xf numFmtId="0" fontId="42" fillId="0" borderId="49" xfId="122" applyFont="1" applyBorder="1"/>
    <xf numFmtId="3" fontId="39" fillId="0" borderId="38" xfId="46758" applyNumberFormat="1" applyBorder="1" applyAlignment="1">
      <alignment horizontal="right"/>
    </xf>
    <xf numFmtId="9" fontId="39" fillId="0" borderId="102" xfId="182" applyBorder="1"/>
    <xf numFmtId="9" fontId="39" fillId="0" borderId="38" xfId="182" applyBorder="1"/>
    <xf numFmtId="164" fontId="39" fillId="0" borderId="27" xfId="46758" applyNumberFormat="1" applyBorder="1"/>
    <xf numFmtId="0" fontId="42" fillId="0" borderId="65" xfId="122" applyFont="1" applyBorder="1"/>
    <xf numFmtId="0" fontId="42" fillId="0" borderId="58" xfId="122" applyFont="1" applyBorder="1"/>
    <xf numFmtId="0" fontId="39" fillId="0" borderId="27" xfId="122" applyBorder="1"/>
    <xf numFmtId="0" fontId="39" fillId="0" borderId="109" xfId="122" applyBorder="1"/>
    <xf numFmtId="164" fontId="39" fillId="0" borderId="41" xfId="34" applyNumberFormat="1" applyBorder="1"/>
    <xf numFmtId="0" fontId="39" fillId="0" borderId="63" xfId="122" applyBorder="1"/>
    <xf numFmtId="0" fontId="42" fillId="0" borderId="50" xfId="122" applyFont="1" applyBorder="1"/>
    <xf numFmtId="0" fontId="39" fillId="0" borderId="32" xfId="122" applyBorder="1"/>
    <xf numFmtId="0" fontId="42" fillId="0" borderId="34" xfId="0" applyFont="1" applyBorder="1" applyAlignment="1">
      <alignment horizontal="center"/>
    </xf>
    <xf numFmtId="165" fontId="42" fillId="0" borderId="34" xfId="506" applyNumberFormat="1" applyFont="1" applyFill="1" applyBorder="1" applyAlignment="1">
      <alignment vertical="center" wrapText="1"/>
    </xf>
    <xf numFmtId="164" fontId="39" fillId="0" borderId="9" xfId="46773" applyNumberFormat="1" applyFont="1" applyFill="1" applyBorder="1" applyAlignment="1">
      <alignment horizontal="right"/>
    </xf>
    <xf numFmtId="3" fontId="42" fillId="0" borderId="35" xfId="0" applyNumberFormat="1" applyFont="1" applyBorder="1" applyAlignment="1">
      <alignment horizontal="right"/>
    </xf>
    <xf numFmtId="0" fontId="3" fillId="0" borderId="0" xfId="47516"/>
    <xf numFmtId="0" fontId="42" fillId="0" borderId="0" xfId="47516" applyFont="1"/>
    <xf numFmtId="0" fontId="39" fillId="0" borderId="0" xfId="47516" applyFont="1"/>
    <xf numFmtId="49" fontId="39" fillId="0" borderId="0" xfId="47516" applyNumberFormat="1" applyFont="1"/>
    <xf numFmtId="0" fontId="177" fillId="0" borderId="0" xfId="47516" applyFont="1"/>
    <xf numFmtId="0" fontId="127" fillId="0" borderId="0" xfId="47516" applyFont="1"/>
    <xf numFmtId="165" fontId="0" fillId="0" borderId="0" xfId="47517" applyNumberFormat="1" applyFont="1"/>
    <xf numFmtId="0" fontId="80" fillId="0" borderId="0" xfId="47516" applyFont="1"/>
    <xf numFmtId="49" fontId="179" fillId="0" borderId="25" xfId="0" quotePrefix="1" applyNumberFormat="1" applyFont="1" applyBorder="1" applyAlignment="1">
      <alignment horizontal="center"/>
    </xf>
    <xf numFmtId="49" fontId="179" fillId="0" borderId="25" xfId="0" applyNumberFormat="1" applyFont="1" applyBorder="1" applyAlignment="1">
      <alignment horizontal="center"/>
    </xf>
    <xf numFmtId="43" fontId="39" fillId="0" borderId="0" xfId="47509" applyFont="1"/>
    <xf numFmtId="165" fontId="42" fillId="0" borderId="9" xfId="46819" applyNumberFormat="1" applyFont="1" applyFill="1" applyBorder="1"/>
    <xf numFmtId="0" fontId="168" fillId="0" borderId="0" xfId="0" applyFont="1"/>
    <xf numFmtId="0" fontId="180" fillId="0" borderId="64" xfId="0" applyFont="1" applyBorder="1" applyAlignment="1">
      <alignment horizontal="center" wrapText="1"/>
    </xf>
    <xf numFmtId="0" fontId="181" fillId="0" borderId="0" xfId="0" applyFont="1" applyAlignment="1">
      <alignment horizontal="center" wrapText="1"/>
    </xf>
    <xf numFmtId="0" fontId="181" fillId="0" borderId="61" xfId="0" applyFont="1" applyBorder="1" applyAlignment="1">
      <alignment horizontal="center" wrapText="1"/>
    </xf>
    <xf numFmtId="0" fontId="182" fillId="0" borderId="9" xfId="0" applyFont="1" applyBorder="1" applyAlignment="1">
      <alignment horizontal="center" wrapText="1"/>
    </xf>
    <xf numFmtId="17" fontId="168" fillId="0" borderId="0" xfId="0" applyNumberFormat="1" applyFont="1"/>
    <xf numFmtId="0" fontId="0" fillId="0" borderId="9" xfId="0" applyBorder="1"/>
    <xf numFmtId="44" fontId="182" fillId="113" borderId="9" xfId="46819" applyFont="1" applyFill="1" applyBorder="1"/>
    <xf numFmtId="165" fontId="182" fillId="113" borderId="9" xfId="46819" applyNumberFormat="1" applyFont="1" applyFill="1" applyBorder="1"/>
    <xf numFmtId="44" fontId="182" fillId="0" borderId="9" xfId="46819" applyFont="1" applyBorder="1" applyAlignment="1">
      <alignment horizontal="center" vertical="center"/>
    </xf>
    <xf numFmtId="9" fontId="182" fillId="0" borderId="9" xfId="1158" applyFont="1" applyBorder="1" applyAlignment="1">
      <alignment horizontal="center" vertical="top"/>
    </xf>
    <xf numFmtId="44" fontId="182" fillId="0" borderId="9" xfId="46819" applyFont="1" applyBorder="1"/>
    <xf numFmtId="165" fontId="182" fillId="0" borderId="9" xfId="46819" applyNumberFormat="1" applyFont="1" applyBorder="1" applyAlignment="1">
      <alignment horizontal="center" vertical="center"/>
    </xf>
    <xf numFmtId="165" fontId="182" fillId="0" borderId="19" xfId="46819" applyNumberFormat="1" applyFont="1" applyBorder="1" applyAlignment="1">
      <alignment horizontal="center" vertical="center"/>
    </xf>
    <xf numFmtId="9" fontId="182" fillId="0" borderId="19" xfId="1158" applyFont="1" applyBorder="1" applyAlignment="1">
      <alignment horizontal="center" vertical="top"/>
    </xf>
    <xf numFmtId="44" fontId="182" fillId="0" borderId="19" xfId="46819" applyFont="1" applyBorder="1" applyAlignment="1">
      <alignment horizontal="center" vertical="center"/>
    </xf>
    <xf numFmtId="9" fontId="182" fillId="0" borderId="0" xfId="1158" applyFont="1" applyAlignment="1">
      <alignment horizontal="center"/>
    </xf>
    <xf numFmtId="165" fontId="182" fillId="0" borderId="0" xfId="46819" applyNumberFormat="1" applyFont="1"/>
    <xf numFmtId="165" fontId="182" fillId="0" borderId="0" xfId="46819" applyNumberFormat="1" applyFont="1" applyAlignment="1">
      <alignment horizontal="right"/>
    </xf>
    <xf numFmtId="0" fontId="172" fillId="0" borderId="0" xfId="0" applyFont="1"/>
    <xf numFmtId="0" fontId="39" fillId="0" borderId="19" xfId="0" applyFont="1" applyBorder="1" applyAlignment="1">
      <alignment horizontal="center" vertical="center" wrapText="1"/>
    </xf>
    <xf numFmtId="165" fontId="42" fillId="0" borderId="9" xfId="46811" applyNumberFormat="1" applyFont="1" applyFill="1" applyBorder="1"/>
    <xf numFmtId="17" fontId="181" fillId="0" borderId="0" xfId="0" applyNumberFormat="1" applyFont="1"/>
    <xf numFmtId="17" fontId="181" fillId="0" borderId="0" xfId="0" applyNumberFormat="1" applyFont="1" applyAlignment="1">
      <alignment horizontal="right"/>
    </xf>
    <xf numFmtId="44" fontId="180" fillId="0" borderId="0" xfId="46819" applyFont="1"/>
    <xf numFmtId="9" fontId="180" fillId="0" borderId="0" xfId="1158" applyFont="1" applyAlignment="1">
      <alignment horizontal="center"/>
    </xf>
    <xf numFmtId="3" fontId="42" fillId="0" borderId="32" xfId="122" applyNumberFormat="1" applyFont="1" applyBorder="1" applyAlignment="1">
      <alignment horizontal="right"/>
    </xf>
    <xf numFmtId="165" fontId="39" fillId="0" borderId="75" xfId="700" applyNumberFormat="1" applyFont="1" applyFill="1" applyBorder="1" applyAlignment="1">
      <alignment horizontal="right"/>
    </xf>
    <xf numFmtId="164" fontId="39" fillId="0" borderId="49" xfId="46765" applyNumberFormat="1" applyFont="1" applyFill="1" applyBorder="1"/>
    <xf numFmtId="164" fontId="39" fillId="0" borderId="50" xfId="46765" applyNumberFormat="1" applyFont="1" applyFill="1" applyBorder="1"/>
    <xf numFmtId="0" fontId="42" fillId="0" borderId="19" xfId="127" applyFont="1" applyBorder="1"/>
    <xf numFmtId="3" fontId="1" fillId="0" borderId="0" xfId="47522" applyNumberFormat="1"/>
    <xf numFmtId="180" fontId="1" fillId="0" borderId="0" xfId="47522" applyNumberFormat="1"/>
    <xf numFmtId="44" fontId="182" fillId="0" borderId="9" xfId="0" applyNumberFormat="1" applyFont="1" applyBorder="1" applyAlignment="1">
      <alignment horizontal="center" wrapText="1"/>
    </xf>
    <xf numFmtId="164" fontId="39" fillId="0" borderId="47" xfId="46776" applyNumberFormat="1" applyFill="1" applyBorder="1"/>
    <xf numFmtId="174" fontId="39" fillId="0" borderId="18" xfId="700" applyNumberFormat="1" applyFont="1" applyFill="1" applyBorder="1"/>
    <xf numFmtId="174" fontId="39" fillId="0" borderId="9" xfId="59" applyNumberFormat="1" applyFont="1" applyFill="1" applyBorder="1"/>
    <xf numFmtId="3" fontId="83" fillId="0" borderId="45" xfId="122" applyNumberFormat="1" applyFont="1" applyBorder="1"/>
    <xf numFmtId="3" fontId="83" fillId="0" borderId="36" xfId="122" applyNumberFormat="1" applyFont="1" applyBorder="1"/>
    <xf numFmtId="3" fontId="83" fillId="0" borderId="18" xfId="122" applyNumberFormat="1" applyFont="1" applyBorder="1"/>
    <xf numFmtId="3" fontId="83" fillId="0" borderId="37" xfId="122" applyNumberFormat="1" applyFont="1" applyBorder="1"/>
    <xf numFmtId="165" fontId="39" fillId="0" borderId="9" xfId="0" applyNumberFormat="1" applyFont="1" applyBorder="1" applyAlignment="1">
      <alignment horizontal="right" vertical="top" wrapText="1"/>
    </xf>
    <xf numFmtId="10" fontId="42" fillId="0" borderId="74" xfId="182" applyNumberFormat="1" applyFont="1" applyFill="1" applyBorder="1" applyAlignment="1">
      <alignment horizontal="right"/>
    </xf>
    <xf numFmtId="10" fontId="39" fillId="0" borderId="38" xfId="182" applyNumberFormat="1" applyFont="1" applyFill="1" applyBorder="1" applyAlignment="1">
      <alignment horizontal="right"/>
    </xf>
    <xf numFmtId="10" fontId="39" fillId="0" borderId="41" xfId="122" applyNumberFormat="1" applyBorder="1" applyAlignment="1">
      <alignment horizontal="right"/>
    </xf>
    <xf numFmtId="49" fontId="43" fillId="48" borderId="22" xfId="122" applyNumberFormat="1" applyFont="1" applyFill="1" applyBorder="1" applyAlignment="1">
      <alignment vertical="center"/>
    </xf>
    <xf numFmtId="49" fontId="43" fillId="48" borderId="47" xfId="122" applyNumberFormat="1" applyFont="1" applyFill="1" applyBorder="1" applyAlignment="1">
      <alignment vertical="center"/>
    </xf>
    <xf numFmtId="0" fontId="46" fillId="0" borderId="0" xfId="0" applyFont="1"/>
    <xf numFmtId="0" fontId="43" fillId="0" borderId="0" xfId="127" applyFont="1" applyAlignment="1">
      <alignment horizontal="center"/>
    </xf>
    <xf numFmtId="0" fontId="42" fillId="48" borderId="9" xfId="127" applyFont="1" applyFill="1" applyBorder="1"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122" applyAlignment="1">
      <alignment wrapText="1"/>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49" fontId="43" fillId="0" borderId="0" xfId="122" applyNumberFormat="1" applyFont="1" applyAlignment="1">
      <alignment horizontal="center"/>
    </xf>
    <xf numFmtId="0" fontId="43" fillId="0" borderId="55" xfId="122" applyFont="1" applyBorder="1" applyAlignment="1">
      <alignment horizontal="center" wrapText="1"/>
    </xf>
    <xf numFmtId="49" fontId="39" fillId="0" borderId="0" xfId="122" applyNumberFormat="1" applyAlignment="1">
      <alignment horizontal="center" vertical="center"/>
    </xf>
    <xf numFmtId="0" fontId="42" fillId="48" borderId="19" xfId="122" applyFont="1" applyFill="1" applyBorder="1" applyAlignment="1">
      <alignment horizontal="center"/>
    </xf>
    <xf numFmtId="0" fontId="42" fillId="48" borderId="18"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22"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42" fillId="48" borderId="9" xfId="0" applyFont="1" applyFill="1" applyBorder="1" applyAlignment="1">
      <alignment horizontal="center"/>
    </xf>
    <xf numFmtId="0" fontId="42" fillId="48" borderId="9" xfId="0" applyFont="1" applyFill="1" applyBorder="1" applyAlignment="1">
      <alignment horizontal="center" wrapText="1"/>
    </xf>
    <xf numFmtId="0" fontId="42" fillId="48" borderId="9" xfId="122" applyFont="1" applyFill="1" applyBorder="1" applyAlignment="1">
      <alignment horizontal="center"/>
    </xf>
    <xf numFmtId="0" fontId="61" fillId="48" borderId="32"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43" fillId="48" borderId="9" xfId="0" applyFont="1" applyFill="1" applyBorder="1" applyAlignment="1">
      <alignment horizontal="center" vertical="center" wrapText="1"/>
    </xf>
    <xf numFmtId="0" fontId="0" fillId="0" borderId="0" xfId="0" applyAlignment="1">
      <alignment vertical="center"/>
    </xf>
    <xf numFmtId="0" fontId="147" fillId="111" borderId="19" xfId="31695" applyFont="1" applyFill="1" applyBorder="1" applyAlignment="1">
      <alignment horizontal="center" vertical="center"/>
    </xf>
    <xf numFmtId="0" fontId="184" fillId="0" borderId="0" xfId="0" applyFont="1"/>
    <xf numFmtId="171" fontId="42" fillId="0" borderId="36" xfId="122" applyNumberFormat="1" applyFont="1" applyBorder="1" applyAlignment="1">
      <alignment horizontal="left"/>
    </xf>
    <xf numFmtId="164" fontId="39" fillId="0" borderId="9" xfId="34" applyNumberFormat="1" applyFont="1" applyFill="1" applyBorder="1" applyAlignment="1">
      <alignment horizontal="center"/>
    </xf>
    <xf numFmtId="164" fontId="39" fillId="0" borderId="9" xfId="34" applyNumberFormat="1" applyFill="1" applyBorder="1"/>
    <xf numFmtId="3" fontId="39" fillId="0" borderId="38" xfId="0" applyNumberFormat="1" applyFont="1" applyFill="1" applyBorder="1"/>
    <xf numFmtId="3" fontId="39" fillId="0" borderId="9" xfId="122" applyNumberFormat="1" applyFill="1" applyBorder="1" applyAlignment="1">
      <alignment horizontal="right"/>
    </xf>
    <xf numFmtId="3" fontId="39" fillId="0" borderId="9" xfId="0" applyNumberFormat="1" applyFont="1" applyFill="1" applyBorder="1"/>
    <xf numFmtId="3" fontId="39" fillId="0" borderId="9" xfId="0" applyNumberFormat="1" applyFont="1" applyFill="1" applyBorder="1" applyAlignment="1">
      <alignment horizontal="right"/>
    </xf>
    <xf numFmtId="171" fontId="42" fillId="0" borderId="36" xfId="122" applyNumberFormat="1" applyFont="1" applyFill="1" applyBorder="1" applyAlignment="1">
      <alignment horizontal="left"/>
    </xf>
    <xf numFmtId="171" fontId="42" fillId="0" borderId="24" xfId="122" applyNumberFormat="1" applyFont="1" applyFill="1" applyBorder="1" applyAlignment="1">
      <alignment horizontal="left"/>
    </xf>
    <xf numFmtId="0" fontId="39" fillId="0" borderId="9" xfId="0" applyFont="1" applyFill="1" applyBorder="1" applyAlignment="1">
      <alignment horizontal="left"/>
    </xf>
    <xf numFmtId="14" fontId="42" fillId="48" borderId="56" xfId="122" applyNumberFormat="1" applyFont="1" applyFill="1" applyBorder="1" applyAlignment="1">
      <alignment horizontal="left"/>
    </xf>
    <xf numFmtId="3" fontId="39" fillId="48" borderId="36" xfId="122" applyNumberFormat="1" applyFill="1" applyBorder="1" applyAlignment="1">
      <alignment horizontal="right"/>
    </xf>
    <xf numFmtId="3" fontId="39" fillId="48" borderId="18" xfId="122" applyNumberFormat="1" applyFill="1" applyBorder="1" applyAlignment="1">
      <alignment horizontal="right"/>
    </xf>
    <xf numFmtId="3" fontId="39" fillId="48" borderId="37" xfId="122" applyNumberFormat="1" applyFill="1" applyBorder="1" applyAlignment="1">
      <alignment horizontal="right"/>
    </xf>
    <xf numFmtId="3" fontId="39" fillId="48" borderId="25" xfId="122" applyNumberFormat="1" applyFill="1" applyBorder="1" applyAlignment="1">
      <alignment horizontal="right"/>
    </xf>
    <xf numFmtId="3" fontId="39" fillId="48" borderId="59" xfId="122" applyNumberFormat="1" applyFill="1" applyBorder="1" applyAlignment="1">
      <alignment horizontal="right"/>
    </xf>
    <xf numFmtId="3" fontId="39" fillId="48" borderId="36" xfId="122" applyNumberFormat="1" applyFill="1" applyBorder="1" applyAlignment="1">
      <alignment horizontal="right" vertical="center"/>
    </xf>
    <xf numFmtId="3" fontId="39" fillId="48" borderId="18" xfId="122" applyNumberFormat="1" applyFill="1" applyBorder="1" applyAlignment="1">
      <alignment horizontal="right" vertical="center"/>
    </xf>
    <xf numFmtId="3" fontId="39" fillId="48" borderId="18" xfId="354" applyNumberFormat="1" applyFont="1" applyFill="1" applyBorder="1" applyAlignment="1">
      <alignment horizontal="right"/>
    </xf>
    <xf numFmtId="3" fontId="39" fillId="48" borderId="38" xfId="0" applyNumberFormat="1" applyFont="1" applyFill="1" applyBorder="1"/>
    <xf numFmtId="3" fontId="39" fillId="48" borderId="24" xfId="0" applyNumberFormat="1" applyFont="1" applyFill="1" applyBorder="1"/>
    <xf numFmtId="3" fontId="39" fillId="48" borderId="9" xfId="0" applyNumberFormat="1" applyFont="1" applyFill="1" applyBorder="1"/>
    <xf numFmtId="3" fontId="39" fillId="48" borderId="37" xfId="354" applyNumberFormat="1" applyFont="1" applyFill="1" applyBorder="1" applyAlignment="1">
      <alignment horizontal="right"/>
    </xf>
    <xf numFmtId="3" fontId="39" fillId="48" borderId="36" xfId="354" applyNumberFormat="1" applyFont="1" applyFill="1" applyBorder="1" applyAlignment="1">
      <alignment horizontal="right"/>
    </xf>
    <xf numFmtId="3" fontId="39" fillId="48" borderId="23" xfId="354" applyNumberFormat="1" applyFont="1" applyFill="1" applyBorder="1" applyAlignment="1">
      <alignment horizontal="right"/>
    </xf>
    <xf numFmtId="3" fontId="39" fillId="48" borderId="31" xfId="122" applyNumberFormat="1" applyFill="1" applyBorder="1" applyAlignment="1">
      <alignment horizontal="right"/>
    </xf>
    <xf numFmtId="3" fontId="39" fillId="48" borderId="30" xfId="354" applyNumberFormat="1" applyFont="1" applyFill="1" applyBorder="1" applyAlignment="1">
      <alignment horizontal="right"/>
    </xf>
    <xf numFmtId="10" fontId="39" fillId="48" borderId="38" xfId="182" applyNumberFormat="1" applyFont="1" applyFill="1" applyBorder="1" applyAlignment="1">
      <alignment horizontal="right"/>
    </xf>
    <xf numFmtId="14" fontId="42" fillId="48" borderId="77" xfId="122" applyNumberFormat="1" applyFont="1" applyFill="1" applyBorder="1" applyAlignment="1">
      <alignment horizontal="left"/>
    </xf>
    <xf numFmtId="3" fontId="39" fillId="48" borderId="24" xfId="122" applyNumberFormat="1" applyFill="1" applyBorder="1" applyAlignment="1">
      <alignment horizontal="right"/>
    </xf>
    <xf numFmtId="3" fontId="39" fillId="48" borderId="9" xfId="122" applyNumberFormat="1" applyFill="1" applyBorder="1" applyAlignment="1">
      <alignment horizontal="right"/>
    </xf>
    <xf numFmtId="3" fontId="39" fillId="48" borderId="24" xfId="122" applyNumberFormat="1" applyFill="1" applyBorder="1" applyAlignment="1">
      <alignment horizontal="right" vertical="center"/>
    </xf>
    <xf numFmtId="3" fontId="39" fillId="48" borderId="9" xfId="122" applyNumberFormat="1" applyFill="1" applyBorder="1" applyAlignment="1">
      <alignment horizontal="right" vertical="center"/>
    </xf>
    <xf numFmtId="3" fontId="39" fillId="48" borderId="9" xfId="354" applyNumberFormat="1" applyFont="1" applyFill="1" applyBorder="1" applyAlignment="1">
      <alignment horizontal="right"/>
    </xf>
    <xf numFmtId="3" fontId="41" fillId="48" borderId="9" xfId="0" applyNumberFormat="1" applyFont="1" applyFill="1" applyBorder="1"/>
    <xf numFmtId="10" fontId="39" fillId="48" borderId="9" xfId="0" applyNumberFormat="1" applyFont="1" applyFill="1" applyBorder="1"/>
    <xf numFmtId="10" fontId="39" fillId="48" borderId="38" xfId="0" applyNumberFormat="1" applyFont="1" applyFill="1" applyBorder="1"/>
    <xf numFmtId="3" fontId="39" fillId="48" borderId="21" xfId="122" applyNumberFormat="1" applyFill="1" applyBorder="1" applyAlignment="1">
      <alignment horizontal="right"/>
    </xf>
    <xf numFmtId="3" fontId="39" fillId="48" borderId="46" xfId="122" applyNumberFormat="1" applyFill="1" applyBorder="1" applyAlignment="1">
      <alignment horizontal="right"/>
    </xf>
    <xf numFmtId="10" fontId="39" fillId="48" borderId="18" xfId="0" applyNumberFormat="1" applyFont="1" applyFill="1" applyBorder="1"/>
    <xf numFmtId="3" fontId="39" fillId="48" borderId="21" xfId="0" applyNumberFormat="1" applyFont="1" applyFill="1" applyBorder="1"/>
    <xf numFmtId="3" fontId="39" fillId="48" borderId="9" xfId="0" applyNumberFormat="1" applyFont="1" applyFill="1" applyBorder="1" applyAlignment="1">
      <alignment horizontal="right"/>
    </xf>
    <xf numFmtId="3" fontId="39" fillId="48" borderId="9" xfId="16265" applyNumberFormat="1" applyFill="1" applyBorder="1" applyAlignment="1">
      <alignment horizontal="right"/>
    </xf>
    <xf numFmtId="3" fontId="39" fillId="48" borderId="9" xfId="16258" applyNumberFormat="1" applyFill="1" applyBorder="1" applyAlignment="1">
      <alignment horizontal="right"/>
    </xf>
    <xf numFmtId="3" fontId="39" fillId="48" borderId="9" xfId="0" applyNumberFormat="1" applyFont="1" applyFill="1" applyBorder="1" applyAlignment="1">
      <alignment horizontal="center"/>
    </xf>
    <xf numFmtId="10" fontId="39" fillId="48" borderId="9" xfId="0" applyNumberFormat="1" applyFont="1" applyFill="1" applyBorder="1" applyAlignment="1">
      <alignment horizontal="right"/>
    </xf>
    <xf numFmtId="3" fontId="39" fillId="48" borderId="9" xfId="16278" applyNumberFormat="1" applyFill="1" applyBorder="1" applyAlignment="1">
      <alignment horizontal="right" vertical="center" wrapText="1"/>
    </xf>
    <xf numFmtId="3" fontId="39" fillId="48" borderId="21" xfId="16278" applyNumberFormat="1" applyFill="1" applyBorder="1" applyAlignment="1">
      <alignment horizontal="right"/>
    </xf>
    <xf numFmtId="0" fontId="39" fillId="0" borderId="0" xfId="141" applyAlignment="1">
      <alignment horizontal="left" wrapText="1"/>
    </xf>
    <xf numFmtId="0" fontId="80" fillId="0" borderId="0" xfId="122" applyFont="1" applyAlignment="1">
      <alignment vertical="center" wrapText="1"/>
    </xf>
    <xf numFmtId="0" fontId="43" fillId="0" borderId="0" xfId="127" applyFont="1" applyAlignment="1">
      <alignment horizontal="center"/>
    </xf>
    <xf numFmtId="0" fontId="43" fillId="47" borderId="9" xfId="127" applyFont="1" applyFill="1" applyBorder="1" applyAlignment="1">
      <alignment horizontal="center"/>
    </xf>
    <xf numFmtId="0" fontId="42" fillId="48" borderId="9" xfId="127" quotePrefix="1" applyFont="1" applyFill="1" applyBorder="1" applyAlignment="1">
      <alignment horizontal="center"/>
    </xf>
    <xf numFmtId="0" fontId="42" fillId="48" borderId="9" xfId="127" applyFont="1" applyFill="1" applyBorder="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141" applyAlignment="1">
      <alignment horizontal="left" wrapText="1"/>
    </xf>
    <xf numFmtId="0" fontId="39" fillId="0" borderId="0" xfId="122" applyAlignment="1"/>
    <xf numFmtId="0" fontId="80" fillId="0" borderId="0" xfId="122" applyFont="1" applyAlignment="1">
      <alignment horizontal="left" wrapText="1"/>
    </xf>
    <xf numFmtId="0" fontId="39" fillId="0" borderId="0" xfId="122" applyAlignment="1">
      <alignment wrapText="1"/>
    </xf>
    <xf numFmtId="0" fontId="42" fillId="45" borderId="5" xfId="122" applyFont="1" applyFill="1" applyBorder="1" applyAlignment="1">
      <alignment horizontal="center" wrapText="1"/>
    </xf>
    <xf numFmtId="0" fontId="42" fillId="45" borderId="102" xfId="122" applyFont="1" applyFill="1" applyBorder="1" applyAlignment="1">
      <alignment horizontal="center" wrapText="1"/>
    </xf>
    <xf numFmtId="0" fontId="39" fillId="0" borderId="0" xfId="141" applyAlignment="1">
      <alignment horizontal="left" vertical="top" wrapText="1"/>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0" fontId="43" fillId="48" borderId="95" xfId="122" applyFont="1" applyFill="1" applyBorder="1" applyAlignment="1">
      <alignment horizontal="center"/>
    </xf>
    <xf numFmtId="0" fontId="43" fillId="48" borderId="4" xfId="122" applyFont="1" applyFill="1" applyBorder="1" applyAlignment="1">
      <alignment horizontal="center"/>
    </xf>
    <xf numFmtId="0" fontId="43" fillId="48" borderId="54" xfId="122" applyFont="1" applyFill="1" applyBorder="1" applyAlignment="1">
      <alignment horizontal="center"/>
    </xf>
    <xf numFmtId="0" fontId="43" fillId="48" borderId="53" xfId="122" applyFont="1" applyFill="1" applyBorder="1" applyAlignment="1">
      <alignment horizontal="center"/>
    </xf>
    <xf numFmtId="0" fontId="43" fillId="48" borderId="61" xfId="122" applyFont="1" applyFill="1" applyBorder="1" applyAlignment="1">
      <alignment horizontal="center"/>
    </xf>
    <xf numFmtId="0" fontId="43" fillId="48" borderId="78" xfId="122" applyFont="1" applyFill="1" applyBorder="1" applyAlignment="1">
      <alignment horizontal="center"/>
    </xf>
    <xf numFmtId="0" fontId="42" fillId="48" borderId="76" xfId="122" applyFont="1" applyFill="1" applyBorder="1" applyAlignment="1">
      <alignment horizontal="center"/>
    </xf>
    <xf numFmtId="0" fontId="42" fillId="48" borderId="98" xfId="122" applyFont="1" applyFill="1" applyBorder="1" applyAlignment="1">
      <alignment horizontal="center"/>
    </xf>
    <xf numFmtId="0" fontId="42" fillId="48" borderId="60" xfId="122" applyFont="1" applyFill="1" applyBorder="1" applyAlignment="1">
      <alignment horizontal="center"/>
    </xf>
    <xf numFmtId="0" fontId="43" fillId="0" borderId="0" xfId="0" applyFont="1" applyAlignment="1">
      <alignment horizontal="center"/>
    </xf>
    <xf numFmtId="0" fontId="43" fillId="48" borderId="4" xfId="0" applyFont="1" applyFill="1" applyBorder="1" applyAlignment="1">
      <alignment horizontal="center"/>
    </xf>
    <xf numFmtId="0" fontId="43" fillId="48" borderId="78" xfId="0" applyFont="1" applyFill="1" applyBorder="1" applyAlignment="1">
      <alignment horizontal="center"/>
    </xf>
    <xf numFmtId="0" fontId="42" fillId="48" borderId="76" xfId="0" applyFont="1" applyFill="1" applyBorder="1" applyAlignment="1">
      <alignment horizontal="center"/>
    </xf>
    <xf numFmtId="0" fontId="42" fillId="48" borderId="98" xfId="0" applyFont="1" applyFill="1" applyBorder="1" applyAlignment="1">
      <alignment horizontal="center"/>
    </xf>
    <xf numFmtId="0" fontId="42" fillId="48" borderId="60" xfId="0" applyFont="1" applyFill="1" applyBorder="1" applyAlignment="1">
      <alignment horizontal="center"/>
    </xf>
    <xf numFmtId="0" fontId="39" fillId="0" borderId="0" xfId="141" applyAlignment="1">
      <alignment horizontal="left"/>
    </xf>
    <xf numFmtId="0" fontId="43" fillId="48" borderId="95" xfId="0" applyFont="1" applyFill="1" applyBorder="1" applyAlignment="1">
      <alignment horizontal="center"/>
    </xf>
    <xf numFmtId="0" fontId="42" fillId="48" borderId="76" xfId="127" quotePrefix="1" applyFont="1" applyFill="1" applyBorder="1" applyAlignment="1">
      <alignment horizontal="center"/>
    </xf>
    <xf numFmtId="0" fontId="42" fillId="48" borderId="98" xfId="127" quotePrefix="1" applyFont="1" applyFill="1" applyBorder="1" applyAlignment="1">
      <alignment horizontal="center"/>
    </xf>
    <xf numFmtId="0" fontId="42" fillId="48" borderId="60" xfId="127" quotePrefix="1" applyFont="1" applyFill="1" applyBorder="1" applyAlignment="1">
      <alignment horizontal="center"/>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xf numFmtId="0" fontId="80" fillId="0" borderId="0" xfId="122" applyFont="1" applyAlignment="1">
      <alignment vertical="center" wrapText="1"/>
    </xf>
    <xf numFmtId="0" fontId="39" fillId="0" borderId="0" xfId="122" applyAlignment="1">
      <alignment horizontal="left" wrapText="1"/>
    </xf>
    <xf numFmtId="0" fontId="43" fillId="0" borderId="0" xfId="122" applyFont="1" applyAlignment="1">
      <alignment horizontal="center" wrapText="1"/>
    </xf>
    <xf numFmtId="0" fontId="39" fillId="0" borderId="0" xfId="122" applyAlignment="1">
      <alignment horizontal="center"/>
    </xf>
    <xf numFmtId="49" fontId="43" fillId="0" borderId="0" xfId="122" applyNumberFormat="1" applyFont="1" applyAlignment="1">
      <alignment horizontal="center"/>
    </xf>
    <xf numFmtId="49" fontId="43" fillId="48" borderId="95" xfId="122" applyNumberFormat="1" applyFont="1" applyFill="1" applyBorder="1" applyAlignment="1">
      <alignment horizontal="center"/>
    </xf>
    <xf numFmtId="49" fontId="43" fillId="48" borderId="4" xfId="122" applyNumberFormat="1" applyFont="1" applyFill="1" applyBorder="1" applyAlignment="1">
      <alignment horizontal="center"/>
    </xf>
    <xf numFmtId="49" fontId="43" fillId="48" borderId="78" xfId="122" applyNumberFormat="1" applyFont="1" applyFill="1" applyBorder="1" applyAlignment="1">
      <alignment horizontal="center"/>
    </xf>
    <xf numFmtId="0" fontId="42" fillId="48" borderId="111" xfId="122" applyFont="1" applyFill="1" applyBorder="1" applyAlignment="1">
      <alignment horizontal="center"/>
    </xf>
    <xf numFmtId="0" fontId="42" fillId="48" borderId="4" xfId="122" applyFont="1" applyFill="1" applyBorder="1" applyAlignment="1">
      <alignment horizontal="center"/>
    </xf>
    <xf numFmtId="0" fontId="42" fillId="48" borderId="101" xfId="122" applyFont="1" applyFill="1" applyBorder="1" applyAlignment="1">
      <alignment horizontal="center"/>
    </xf>
    <xf numFmtId="0" fontId="42" fillId="48" borderId="34" xfId="122" applyFont="1" applyFill="1" applyBorder="1" applyAlignment="1">
      <alignment horizontal="center"/>
    </xf>
    <xf numFmtId="0" fontId="42" fillId="48" borderId="35" xfId="122" applyFont="1" applyFill="1" applyBorder="1" applyAlignment="1">
      <alignment horizontal="center"/>
    </xf>
    <xf numFmtId="0" fontId="43" fillId="0" borderId="55" xfId="122" applyFont="1" applyBorder="1" applyAlignment="1">
      <alignment horizontal="center" wrapText="1"/>
    </xf>
    <xf numFmtId="0" fontId="43" fillId="0" borderId="26" xfId="122" applyFont="1" applyBorder="1" applyAlignment="1">
      <alignment horizontal="center" wrapText="1"/>
    </xf>
    <xf numFmtId="0" fontId="43" fillId="0" borderId="66" xfId="122" applyFont="1" applyBorder="1" applyAlignment="1">
      <alignment horizontal="center" wrapText="1"/>
    </xf>
    <xf numFmtId="0" fontId="43" fillId="0" borderId="55" xfId="122" applyFont="1" applyBorder="1" applyAlignment="1">
      <alignment horizontal="center"/>
    </xf>
    <xf numFmtId="0" fontId="39" fillId="0" borderId="26" xfId="122" applyBorder="1" applyAlignment="1">
      <alignment horizontal="center"/>
    </xf>
    <xf numFmtId="0" fontId="39" fillId="0" borderId="66" xfId="122" applyBorder="1" applyAlignment="1">
      <alignment horizontal="center"/>
    </xf>
    <xf numFmtId="49" fontId="43" fillId="0" borderId="55" xfId="122" applyNumberFormat="1" applyFont="1" applyBorder="1" applyAlignment="1">
      <alignment horizontal="center"/>
    </xf>
    <xf numFmtId="0" fontId="43" fillId="0" borderId="22" xfId="122" applyFont="1" applyBorder="1" applyAlignment="1">
      <alignment horizontal="center" wrapText="1"/>
    </xf>
    <xf numFmtId="0" fontId="43" fillId="0" borderId="48" xfId="122" applyFont="1" applyBorder="1" applyAlignment="1">
      <alignment horizontal="center" wrapText="1"/>
    </xf>
    <xf numFmtId="0" fontId="43" fillId="0" borderId="47" xfId="122" applyFont="1" applyBorder="1" applyAlignment="1">
      <alignment horizontal="center" wrapText="1"/>
    </xf>
    <xf numFmtId="0" fontId="39" fillId="0" borderId="0" xfId="122" applyAlignment="1">
      <alignment horizontal="center" wrapText="1"/>
    </xf>
    <xf numFmtId="49" fontId="43" fillId="0" borderId="66" xfId="122" applyNumberFormat="1" applyFont="1" applyBorder="1" applyAlignment="1">
      <alignment horizontal="center" vertical="center"/>
    </xf>
    <xf numFmtId="49" fontId="39" fillId="0" borderId="0" xfId="122" applyNumberFormat="1" applyAlignment="1">
      <alignment horizontal="center" vertical="center"/>
    </xf>
    <xf numFmtId="0" fontId="43" fillId="48" borderId="20" xfId="122" applyFont="1" applyFill="1" applyBorder="1" applyAlignment="1">
      <alignment horizontal="center"/>
    </xf>
    <xf numFmtId="0" fontId="43" fillId="48" borderId="5" xfId="122" applyFont="1" applyFill="1" applyBorder="1" applyAlignment="1">
      <alignment horizontal="center"/>
    </xf>
    <xf numFmtId="0" fontId="43" fillId="48" borderId="21" xfId="122" applyFont="1" applyFill="1" applyBorder="1" applyAlignment="1">
      <alignment horizontal="center"/>
    </xf>
    <xf numFmtId="49" fontId="43" fillId="48" borderId="20" xfId="122" applyNumberFormat="1" applyFont="1" applyFill="1" applyBorder="1" applyAlignment="1">
      <alignment horizontal="center"/>
    </xf>
    <xf numFmtId="49" fontId="43" fillId="48" borderId="5" xfId="122" applyNumberFormat="1" applyFont="1" applyFill="1" applyBorder="1" applyAlignment="1">
      <alignment horizontal="center"/>
    </xf>
    <xf numFmtId="49" fontId="43" fillId="48" borderId="21" xfId="122" applyNumberFormat="1" applyFont="1" applyFill="1" applyBorder="1" applyAlignment="1">
      <alignment horizontal="center"/>
    </xf>
    <xf numFmtId="0" fontId="39" fillId="0" borderId="55" xfId="122" applyBorder="1" applyAlignment="1">
      <alignment horizontal="left" vertical="top" wrapText="1"/>
    </xf>
    <xf numFmtId="0" fontId="42" fillId="48" borderId="23" xfId="122" applyFont="1" applyFill="1" applyBorder="1" applyAlignment="1">
      <alignment horizontal="center"/>
    </xf>
    <xf numFmtId="0" fontId="42" fillId="48" borderId="25" xfId="122" applyFont="1" applyFill="1" applyBorder="1" applyAlignment="1">
      <alignment horizontal="center"/>
    </xf>
    <xf numFmtId="0" fontId="42" fillId="48" borderId="46" xfId="122" applyFont="1" applyFill="1" applyBorder="1" applyAlignment="1">
      <alignment horizontal="center"/>
    </xf>
    <xf numFmtId="0" fontId="39" fillId="0" borderId="0" xfId="122" applyAlignment="1">
      <alignment horizontal="left" vertical="top" wrapText="1"/>
    </xf>
    <xf numFmtId="0" fontId="42" fillId="48" borderId="19" xfId="122" applyFont="1" applyFill="1" applyBorder="1" applyAlignment="1">
      <alignment horizontal="center" wrapText="1"/>
    </xf>
    <xf numFmtId="0" fontId="42" fillId="48" borderId="26" xfId="122" applyFont="1" applyFill="1" applyBorder="1" applyAlignment="1">
      <alignment horizontal="center" wrapText="1"/>
    </xf>
    <xf numFmtId="0" fontId="42" fillId="48" borderId="18" xfId="122" applyFont="1" applyFill="1" applyBorder="1" applyAlignment="1">
      <alignment horizontal="center" wrapText="1"/>
    </xf>
    <xf numFmtId="0" fontId="42" fillId="48" borderId="19" xfId="122" applyFont="1" applyFill="1" applyBorder="1" applyAlignment="1">
      <alignment horizontal="center"/>
    </xf>
    <xf numFmtId="0" fontId="42" fillId="48" borderId="26" xfId="122" applyFont="1" applyFill="1" applyBorder="1" applyAlignment="1">
      <alignment horizontal="center"/>
    </xf>
    <xf numFmtId="0" fontId="42" fillId="48" borderId="18" xfId="122" applyFont="1" applyFill="1" applyBorder="1" applyAlignment="1">
      <alignment horizontal="center"/>
    </xf>
    <xf numFmtId="0" fontId="42" fillId="48" borderId="22" xfId="122" applyFont="1" applyFill="1" applyBorder="1" applyAlignment="1">
      <alignment horizontal="center"/>
    </xf>
    <xf numFmtId="0" fontId="42" fillId="48" borderId="48" xfId="122" applyFont="1" applyFill="1" applyBorder="1" applyAlignment="1">
      <alignment horizontal="center"/>
    </xf>
    <xf numFmtId="0" fontId="42" fillId="48" borderId="47" xfId="122" applyFont="1" applyFill="1" applyBorder="1" applyAlignment="1">
      <alignment horizont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42" fillId="48" borderId="9" xfId="0" applyFont="1" applyFill="1" applyBorder="1" applyAlignment="1">
      <alignment horizontal="center"/>
    </xf>
    <xf numFmtId="0" fontId="43" fillId="0" borderId="0" xfId="0" applyFont="1" applyAlignment="1">
      <alignment horizontal="center" wrapText="1"/>
    </xf>
    <xf numFmtId="0" fontId="82" fillId="48" borderId="95" xfId="0" applyFont="1" applyFill="1" applyBorder="1" applyAlignment="1">
      <alignment horizontal="center"/>
    </xf>
    <xf numFmtId="0" fontId="82" fillId="48" borderId="4" xfId="0" applyFont="1" applyFill="1" applyBorder="1" applyAlignment="1">
      <alignment horizontal="center"/>
    </xf>
    <xf numFmtId="0" fontId="82" fillId="48" borderId="78" xfId="0" applyFont="1" applyFill="1" applyBorder="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82" fillId="48" borderId="95" xfId="0" applyFont="1" applyFill="1" applyBorder="1" applyAlignment="1">
      <alignment horizontal="center" wrapText="1"/>
    </xf>
    <xf numFmtId="0" fontId="82" fillId="48" borderId="4" xfId="0" applyFont="1" applyFill="1" applyBorder="1" applyAlignment="1">
      <alignment horizontal="center" wrapText="1"/>
    </xf>
    <xf numFmtId="0" fontId="82" fillId="48" borderId="78" xfId="0" applyFont="1" applyFill="1" applyBorder="1" applyAlignment="1">
      <alignment horizontal="center" wrapText="1"/>
    </xf>
    <xf numFmtId="0" fontId="172" fillId="0" borderId="0" xfId="0" applyFont="1" applyAlignment="1">
      <alignment horizontal="left" wrapText="1"/>
    </xf>
    <xf numFmtId="0" fontId="178" fillId="0" borderId="0" xfId="0" applyFont="1" applyAlignment="1">
      <alignment horizontal="left"/>
    </xf>
    <xf numFmtId="0" fontId="180" fillId="0" borderId="95" xfId="0" applyFont="1" applyBorder="1" applyAlignment="1">
      <alignment horizontal="center" wrapText="1"/>
    </xf>
    <xf numFmtId="0" fontId="181" fillId="0" borderId="4" xfId="0" applyFont="1" applyBorder="1" applyAlignment="1">
      <alignment horizontal="center" wrapText="1"/>
    </xf>
    <xf numFmtId="0" fontId="181" fillId="0" borderId="78" xfId="0" applyFont="1" applyBorder="1" applyAlignment="1">
      <alignment horizontal="center" wrapText="1"/>
    </xf>
    <xf numFmtId="0" fontId="43" fillId="0" borderId="0" xfId="47516" applyFont="1" applyAlignment="1">
      <alignment horizontal="center"/>
    </xf>
    <xf numFmtId="49" fontId="43" fillId="0" borderId="0" xfId="47516" applyNumberFormat="1" applyFont="1" applyAlignment="1">
      <alignment horizontal="center"/>
    </xf>
    <xf numFmtId="0" fontId="42" fillId="48" borderId="9" xfId="122" applyFont="1" applyFill="1" applyBorder="1" applyAlignment="1">
      <alignment horizontal="center"/>
    </xf>
    <xf numFmtId="49" fontId="43" fillId="0" borderId="55" xfId="0" quotePrefix="1" applyNumberFormat="1" applyFont="1" applyBorder="1" applyAlignment="1">
      <alignment horizontal="center"/>
    </xf>
    <xf numFmtId="49" fontId="43" fillId="0" borderId="26" xfId="0" applyNumberFormat="1" applyFont="1" applyBorder="1" applyAlignment="1">
      <alignment horizontal="center"/>
    </xf>
    <xf numFmtId="49" fontId="43" fillId="0" borderId="66" xfId="0" applyNumberFormat="1" applyFont="1" applyBorder="1" applyAlignment="1">
      <alignment horizontal="center"/>
    </xf>
    <xf numFmtId="0" fontId="61" fillId="48" borderId="42" xfId="122" applyFont="1" applyFill="1" applyBorder="1" applyAlignment="1">
      <alignment horizontal="center" vertical="center" wrapText="1"/>
    </xf>
    <xf numFmtId="0" fontId="61" fillId="48" borderId="26" xfId="122" applyFont="1" applyFill="1" applyBorder="1" applyAlignment="1">
      <alignment horizontal="center" vertical="center" wrapText="1"/>
    </xf>
    <xf numFmtId="0" fontId="61" fillId="48" borderId="54" xfId="122" applyFont="1" applyFill="1" applyBorder="1" applyAlignment="1">
      <alignment horizontal="center" vertical="center" wrapText="1"/>
    </xf>
    <xf numFmtId="0" fontId="61" fillId="48" borderId="53" xfId="122" applyFont="1" applyFill="1" applyBorder="1" applyAlignment="1">
      <alignment horizontal="center" vertical="center" wrapText="1"/>
    </xf>
    <xf numFmtId="0" fontId="61" fillId="48" borderId="61" xfId="122" applyFont="1" applyFill="1" applyBorder="1" applyAlignment="1">
      <alignment horizontal="center" vertical="center" wrapText="1"/>
    </xf>
    <xf numFmtId="0" fontId="61" fillId="48" borderId="95" xfId="122" applyFont="1" applyFill="1" applyBorder="1" applyAlignment="1">
      <alignment horizontal="center" vertical="center" wrapText="1"/>
    </xf>
    <xf numFmtId="0" fontId="61" fillId="48" borderId="4" xfId="122" applyFont="1" applyFill="1" applyBorder="1" applyAlignment="1">
      <alignment horizontal="center" vertical="center" wrapText="1"/>
    </xf>
    <xf numFmtId="0" fontId="61" fillId="48" borderId="31" xfId="122" applyFont="1" applyFill="1" applyBorder="1" applyAlignment="1">
      <alignment horizontal="center" vertical="center" wrapText="1"/>
    </xf>
    <xf numFmtId="0" fontId="61" fillId="48" borderId="32" xfId="122" applyFont="1" applyFill="1" applyBorder="1" applyAlignment="1">
      <alignment horizontal="center" vertical="center" wrapText="1"/>
    </xf>
    <xf numFmtId="0" fontId="61" fillId="48" borderId="30"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39" fillId="0" borderId="40" xfId="0" applyFont="1" applyBorder="1" applyAlignment="1">
      <alignment horizontal="center" vertical="center" wrapText="1"/>
    </xf>
    <xf numFmtId="0" fontId="61" fillId="48" borderId="2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42" fillId="48" borderId="54" xfId="122" applyFont="1" applyFill="1" applyBorder="1" applyAlignment="1">
      <alignment horizontal="center" vertical="center" wrapText="1"/>
    </xf>
    <xf numFmtId="0" fontId="42"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61" fillId="48" borderId="43" xfId="122" applyFont="1" applyFill="1" applyBorder="1" applyAlignment="1">
      <alignment horizontal="center" vertical="center" wrapText="1"/>
    </xf>
    <xf numFmtId="0" fontId="61" fillId="48" borderId="44" xfId="122" applyFont="1" applyFill="1" applyBorder="1" applyAlignment="1">
      <alignment horizontal="center" vertical="center" wrapText="1"/>
    </xf>
    <xf numFmtId="0" fontId="42" fillId="48" borderId="56" xfId="122" applyFont="1" applyFill="1" applyBorder="1" applyAlignment="1">
      <alignment horizontal="center" vertical="center"/>
    </xf>
    <xf numFmtId="0" fontId="42" fillId="48" borderId="77" xfId="122" applyFont="1" applyFill="1" applyBorder="1" applyAlignment="1">
      <alignment horizontal="center" vertical="center"/>
    </xf>
    <xf numFmtId="0" fontId="42" fillId="48" borderId="28" xfId="122" applyFont="1" applyFill="1" applyBorder="1" applyAlignment="1">
      <alignment horizontal="center" vertical="center"/>
    </xf>
    <xf numFmtId="0" fontId="61" fillId="48" borderId="33" xfId="354" applyFont="1" applyFill="1" applyBorder="1" applyAlignment="1">
      <alignment horizontal="center" vertical="center" wrapText="1"/>
    </xf>
    <xf numFmtId="0" fontId="61" fillId="48" borderId="111" xfId="354" applyFont="1" applyFill="1" applyBorder="1" applyAlignment="1">
      <alignment horizontal="center" vertical="center" wrapText="1"/>
    </xf>
    <xf numFmtId="0" fontId="43" fillId="0" borderId="26" xfId="122" applyFont="1" applyBorder="1" applyAlignment="1">
      <alignment horizontal="center"/>
    </xf>
    <xf numFmtId="0" fontId="43" fillId="0" borderId="66" xfId="122" applyFont="1" applyBorder="1" applyAlignment="1">
      <alignment horizontal="center"/>
    </xf>
    <xf numFmtId="49" fontId="43" fillId="0" borderId="26" xfId="122" applyNumberFormat="1" applyFont="1" applyBorder="1" applyAlignment="1">
      <alignment horizontal="center"/>
    </xf>
    <xf numFmtId="49" fontId="43" fillId="0" borderId="66" xfId="122" applyNumberFormat="1" applyFont="1" applyBorder="1" applyAlignment="1">
      <alignment horizontal="center"/>
    </xf>
    <xf numFmtId="0" fontId="61" fillId="48" borderId="98"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61" fillId="48" borderId="67" xfId="122" applyFont="1" applyFill="1" applyBorder="1" applyAlignment="1">
      <alignment horizontal="center" vertical="center" wrapText="1"/>
    </xf>
    <xf numFmtId="0" fontId="61" fillId="48" borderId="108" xfId="122" applyFont="1" applyFill="1" applyBorder="1" applyAlignment="1">
      <alignment horizontal="center" vertical="center" wrapText="1"/>
    </xf>
    <xf numFmtId="0" fontId="61" fillId="48" borderId="33" xfId="122" applyFont="1" applyFill="1" applyBorder="1" applyAlignment="1">
      <alignment horizontal="center" vertical="center" wrapText="1"/>
    </xf>
    <xf numFmtId="0" fontId="61" fillId="48" borderId="34" xfId="122" applyFont="1" applyFill="1" applyBorder="1" applyAlignment="1">
      <alignment horizontal="center" vertical="center" wrapText="1"/>
    </xf>
    <xf numFmtId="0" fontId="61" fillId="48" borderId="35" xfId="122" applyFont="1" applyFill="1" applyBorder="1" applyAlignment="1">
      <alignment horizontal="center" vertical="center" wrapText="1"/>
    </xf>
    <xf numFmtId="0" fontId="61" fillId="48" borderId="45" xfId="122" applyFont="1" applyFill="1" applyBorder="1" applyAlignment="1">
      <alignment horizontal="center" vertical="center" wrapText="1"/>
    </xf>
    <xf numFmtId="0" fontId="42" fillId="48" borderId="31" xfId="122" applyFont="1" applyFill="1" applyBorder="1" applyAlignment="1">
      <alignment horizontal="center" vertical="center" wrapText="1"/>
    </xf>
    <xf numFmtId="0" fontId="42" fillId="48" borderId="30" xfId="122" applyFont="1" applyFill="1" applyBorder="1" applyAlignment="1">
      <alignment horizontal="center" vertical="center" wrapText="1"/>
    </xf>
    <xf numFmtId="0" fontId="42" fillId="48" borderId="29" xfId="122" applyFont="1" applyFill="1" applyBorder="1" applyAlignment="1">
      <alignment horizontal="center" vertical="center" wrapText="1"/>
    </xf>
    <xf numFmtId="0" fontId="84" fillId="0" borderId="0" xfId="2806" applyFont="1" applyAlignment="1">
      <alignment horizontal="left" vertical="center" wrapText="1"/>
    </xf>
    <xf numFmtId="49" fontId="43" fillId="0" borderId="64" xfId="122" applyNumberFormat="1" applyFont="1" applyBorder="1" applyAlignment="1">
      <alignment horizontal="center"/>
    </xf>
    <xf numFmtId="49" fontId="0" fillId="0" borderId="57" xfId="0" applyNumberFormat="1" applyBorder="1" applyAlignment="1">
      <alignment horizontal="center"/>
    </xf>
    <xf numFmtId="49" fontId="43" fillId="0" borderId="52" xfId="122" applyNumberFormat="1" applyFont="1" applyBorder="1" applyAlignment="1">
      <alignment horizontal="center" wrapText="1"/>
    </xf>
    <xf numFmtId="49" fontId="43" fillId="0" borderId="40" xfId="122" applyNumberFormat="1" applyFont="1" applyBorder="1" applyAlignment="1">
      <alignment horizontal="center"/>
    </xf>
    <xf numFmtId="49" fontId="43" fillId="0" borderId="45" xfId="122" applyNumberFormat="1" applyFont="1" applyBorder="1" applyAlignment="1">
      <alignment horizontal="center"/>
    </xf>
    <xf numFmtId="0" fontId="39" fillId="0" borderId="0" xfId="2806" applyAlignment="1">
      <alignment vertical="center" wrapText="1"/>
    </xf>
    <xf numFmtId="0" fontId="84" fillId="0" borderId="0" xfId="122" applyFont="1" applyAlignment="1">
      <alignment horizontal="left" vertical="center" wrapText="1"/>
    </xf>
    <xf numFmtId="0" fontId="43" fillId="0" borderId="67" xfId="122" applyFont="1" applyBorder="1" applyAlignment="1">
      <alignment horizontal="center" wrapText="1"/>
    </xf>
    <xf numFmtId="0" fontId="43" fillId="0" borderId="42" xfId="122" applyFont="1" applyBorder="1" applyAlignment="1">
      <alignment horizontal="center"/>
    </xf>
    <xf numFmtId="0" fontId="43" fillId="0" borderId="43" xfId="122" applyFont="1" applyBorder="1" applyAlignment="1">
      <alignment horizontal="center"/>
    </xf>
    <xf numFmtId="49" fontId="43" fillId="0" borderId="55" xfId="122" applyNumberFormat="1" applyFont="1" applyBorder="1" applyAlignment="1">
      <alignment horizontal="center" wrapText="1"/>
    </xf>
    <xf numFmtId="0" fontId="43" fillId="0" borderId="0" xfId="0" applyFont="1" applyAlignment="1">
      <alignment horizontal="center" vertical="center"/>
    </xf>
    <xf numFmtId="0" fontId="0" fillId="0" borderId="0" xfId="0" applyAlignment="1">
      <alignment horizontal="center" vertical="center"/>
    </xf>
    <xf numFmtId="0" fontId="39" fillId="0" borderId="0" xfId="0" applyFont="1" applyAlignment="1">
      <alignment horizontal="left" vertical="center" wrapText="1"/>
    </xf>
    <xf numFmtId="0" fontId="42" fillId="0" borderId="0" xfId="0" applyFont="1" applyAlignment="1">
      <alignment horizontal="left" vertical="center" wrapText="1"/>
    </xf>
    <xf numFmtId="0" fontId="43" fillId="48" borderId="9" xfId="0" applyFont="1" applyFill="1" applyBorder="1" applyAlignment="1">
      <alignment horizontal="center" vertical="center" wrapText="1"/>
    </xf>
    <xf numFmtId="0" fontId="39" fillId="0" borderId="0" xfId="917" applyAlignment="1">
      <alignment vertical="center" wrapText="1"/>
    </xf>
    <xf numFmtId="0" fontId="43" fillId="0" borderId="66" xfId="0" applyFont="1" applyBorder="1" applyAlignment="1">
      <alignment horizontal="center"/>
    </xf>
    <xf numFmtId="0" fontId="0" fillId="0" borderId="0" xfId="0" applyAlignment="1"/>
    <xf numFmtId="0" fontId="42" fillId="48" borderId="96" xfId="46740" applyFont="1" applyFill="1" applyBorder="1" applyAlignment="1">
      <alignment horizontal="center" vertical="center" wrapText="1"/>
    </xf>
    <xf numFmtId="0" fontId="42" fillId="48" borderId="49" xfId="46740" applyFont="1" applyFill="1" applyBorder="1" applyAlignment="1">
      <alignment horizontal="center" vertical="center" wrapText="1"/>
    </xf>
    <xf numFmtId="0" fontId="42" fillId="48" borderId="54" xfId="46740" applyFont="1" applyFill="1" applyBorder="1" applyAlignment="1">
      <alignment horizontal="center" vertical="center" wrapText="1"/>
    </xf>
    <xf numFmtId="0" fontId="42" fillId="48" borderId="53" xfId="46740" applyFont="1" applyFill="1" applyBorder="1" applyAlignment="1">
      <alignment horizontal="center" vertical="center" wrapText="1"/>
    </xf>
    <xf numFmtId="0" fontId="42" fillId="48" borderId="61" xfId="46740" applyFont="1" applyFill="1" applyBorder="1" applyAlignment="1">
      <alignment horizontal="center" vertical="center" wrapText="1"/>
    </xf>
    <xf numFmtId="0" fontId="39" fillId="0" borderId="61" xfId="46740" applyBorder="1" applyAlignment="1"/>
    <xf numFmtId="0" fontId="39" fillId="0" borderId="25" xfId="46740" applyBorder="1" applyAlignment="1"/>
    <xf numFmtId="0" fontId="39" fillId="0" borderId="59" xfId="46740" applyBorder="1" applyAlignment="1"/>
    <xf numFmtId="0" fontId="42" fillId="48" borderId="56" xfId="46740" applyFont="1" applyFill="1" applyBorder="1" applyAlignment="1">
      <alignment horizontal="center" vertical="center" wrapText="1"/>
    </xf>
    <xf numFmtId="0" fontId="42" fillId="48" borderId="25" xfId="46740" applyFont="1" applyFill="1" applyBorder="1" applyAlignment="1">
      <alignment horizontal="center" vertical="center" wrapText="1"/>
    </xf>
    <xf numFmtId="0" fontId="42" fillId="48" borderId="59" xfId="46740" applyFont="1" applyFill="1" applyBorder="1" applyAlignment="1">
      <alignment horizontal="center" vertical="center" wrapText="1"/>
    </xf>
    <xf numFmtId="49" fontId="43" fillId="0" borderId="0" xfId="0" quotePrefix="1" applyNumberFormat="1" applyFont="1" applyAlignment="1">
      <alignment horizontal="center"/>
    </xf>
    <xf numFmtId="0" fontId="165" fillId="110" borderId="95" xfId="0" applyFont="1" applyFill="1" applyBorder="1" applyAlignment="1">
      <alignment horizontal="center" vertical="center" wrapText="1"/>
    </xf>
    <xf numFmtId="0" fontId="165" fillId="110" borderId="78" xfId="0" applyFont="1" applyFill="1" applyBorder="1" applyAlignment="1">
      <alignment horizontal="center" vertical="center" wrapText="1"/>
    </xf>
    <xf numFmtId="0" fontId="164" fillId="0" borderId="0" xfId="845" applyFont="1" applyAlignment="1">
      <alignment horizontal="center" vertical="center" wrapText="1"/>
    </xf>
    <xf numFmtId="0" fontId="80" fillId="49" borderId="0" xfId="31695" applyFont="1" applyFill="1" applyAlignment="1">
      <alignment wrapText="1"/>
    </xf>
    <xf numFmtId="0" fontId="80" fillId="49" borderId="0" xfId="31695" applyFont="1" applyFill="1" applyAlignment="1"/>
    <xf numFmtId="0" fontId="80" fillId="0" borderId="0" xfId="31695" applyFont="1" applyAlignment="1">
      <alignment wrapText="1"/>
    </xf>
    <xf numFmtId="0" fontId="150" fillId="85" borderId="0" xfId="31695" applyFont="1" applyFill="1" applyAlignment="1">
      <alignment horizontal="center" vertical="center" wrapText="1"/>
    </xf>
    <xf numFmtId="0" fontId="147" fillId="111" borderId="19" xfId="31695" applyFont="1" applyFill="1" applyBorder="1" applyAlignment="1">
      <alignment horizontal="center" vertical="center"/>
    </xf>
    <xf numFmtId="0" fontId="147" fillId="111" borderId="18" xfId="31695" applyFont="1" applyFill="1" applyBorder="1" applyAlignment="1">
      <alignment horizontal="center" vertical="center"/>
    </xf>
    <xf numFmtId="0" fontId="147" fillId="111" borderId="19" xfId="31695" applyFont="1" applyFill="1" applyBorder="1" applyAlignment="1">
      <alignment horizontal="center" vertical="center" wrapText="1"/>
    </xf>
    <xf numFmtId="0" fontId="147" fillId="111" borderId="18" xfId="31695" applyFont="1" applyFill="1" applyBorder="1" applyAlignment="1">
      <alignment horizontal="center" vertical="center" wrapText="1"/>
    </xf>
    <xf numFmtId="0" fontId="147" fillId="112" borderId="5" xfId="31695" applyFont="1" applyFill="1" applyBorder="1" applyAlignment="1">
      <alignment horizontal="center" vertical="center"/>
    </xf>
    <xf numFmtId="0" fontId="147" fillId="112" borderId="21" xfId="31695" applyFont="1" applyFill="1" applyBorder="1" applyAlignment="1">
      <alignment horizontal="center" vertical="center"/>
    </xf>
    <xf numFmtId="0" fontId="51" fillId="0" borderId="0" xfId="0" applyFont="1" applyAlignment="1">
      <alignment horizontal="center" vertical="center" wrapText="1"/>
    </xf>
    <xf numFmtId="0" fontId="39" fillId="0" borderId="0" xfId="0" applyFont="1"/>
    <xf numFmtId="0" fontId="0" fillId="0" borderId="0" xfId="0"/>
    <xf numFmtId="0" fontId="39" fillId="0" borderId="0" xfId="46807" applyAlignment="1">
      <alignment horizontal="left" vertical="top"/>
    </xf>
    <xf numFmtId="0" fontId="39" fillId="0" borderId="0" xfId="122"/>
    <xf numFmtId="0" fontId="39" fillId="0" borderId="0" xfId="141"/>
    <xf numFmtId="0" fontId="39" fillId="0" borderId="0" xfId="141" applyAlignment="1">
      <alignment horizontal="left" indent="2"/>
    </xf>
    <xf numFmtId="0" fontId="39" fillId="0" borderId="0" xfId="141" applyAlignment="1">
      <alignment wrapText="1"/>
    </xf>
    <xf numFmtId="0" fontId="39" fillId="0" borderId="0" xfId="0" applyFont="1" applyAlignment="1">
      <alignment horizontal="left"/>
    </xf>
    <xf numFmtId="0" fontId="39" fillId="0" borderId="0" xfId="141" applyAlignment="1"/>
    <xf numFmtId="0" fontId="39" fillId="0" borderId="0" xfId="46807" quotePrefix="1" applyAlignment="1">
      <alignment horizontal="left" wrapText="1"/>
    </xf>
    <xf numFmtId="0" fontId="42" fillId="48" borderId="77" xfId="122" applyFont="1" applyFill="1" applyBorder="1" applyAlignment="1">
      <alignment vertical="center"/>
    </xf>
    <xf numFmtId="0" fontId="42" fillId="48" borderId="18" xfId="122" applyFont="1" applyFill="1" applyBorder="1" applyAlignment="1">
      <alignment horizontal="center" vertical="center" wrapText="1"/>
    </xf>
    <xf numFmtId="0" fontId="42" fillId="48" borderId="18" xfId="1322" applyFont="1" applyFill="1" applyBorder="1" applyAlignment="1">
      <alignment horizontal="center" vertical="center" wrapText="1"/>
    </xf>
    <xf numFmtId="0" fontId="39" fillId="0" borderId="0" xfId="122" applyBorder="1" applyAlignment="1">
      <alignment horizontal="left" vertical="top" wrapText="1"/>
    </xf>
    <xf numFmtId="0" fontId="39" fillId="0" borderId="0" xfId="122" applyBorder="1"/>
    <xf numFmtId="0" fontId="42"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42" fillId="48" borderId="9" xfId="0" applyFont="1" applyFill="1" applyBorder="1" applyAlignment="1">
      <alignment horizontal="center" vertical="center"/>
    </xf>
    <xf numFmtId="0" fontId="172" fillId="0" borderId="0" xfId="0" applyFont="1"/>
    <xf numFmtId="0" fontId="172" fillId="0" borderId="0" xfId="0" quotePrefix="1" applyFont="1"/>
    <xf numFmtId="0" fontId="172" fillId="0" borderId="0" xfId="0" quotePrefix="1" applyFont="1" applyAlignment="1">
      <alignment wrapText="1"/>
    </xf>
    <xf numFmtId="0" fontId="180" fillId="0" borderId="24" xfId="0" applyFont="1" applyBorder="1" applyAlignment="1">
      <alignment horizontal="center" vertical="center" wrapText="1"/>
    </xf>
    <xf numFmtId="0" fontId="180" fillId="0" borderId="9" xfId="0" applyFont="1" applyBorder="1" applyAlignment="1">
      <alignment horizontal="center" vertical="center" wrapText="1"/>
    </xf>
    <xf numFmtId="0" fontId="180" fillId="0" borderId="38" xfId="0" applyFont="1" applyBorder="1" applyAlignment="1">
      <alignment horizontal="center" vertical="center" wrapText="1"/>
    </xf>
    <xf numFmtId="0" fontId="84" fillId="0" borderId="0" xfId="122" applyFont="1"/>
    <xf numFmtId="0" fontId="39" fillId="0" borderId="0" xfId="122" applyFont="1"/>
    <xf numFmtId="0" fontId="84" fillId="0" borderId="0" xfId="2806" applyFont="1" applyAlignment="1">
      <alignment horizontal="left" wrapText="1"/>
    </xf>
    <xf numFmtId="0" fontId="39" fillId="0" borderId="0" xfId="2806" applyAlignment="1">
      <alignment horizontal="left" wrapText="1"/>
    </xf>
    <xf numFmtId="0" fontId="84" fillId="0" borderId="0" xfId="122" applyFont="1" applyAlignment="1">
      <alignment horizontal="left" wrapText="1"/>
    </xf>
    <xf numFmtId="0" fontId="39" fillId="0" borderId="0" xfId="2806" applyAlignment="1">
      <alignment wrapText="1"/>
    </xf>
    <xf numFmtId="0" fontId="42" fillId="0" borderId="0" xfId="0" applyFont="1" applyAlignment="1">
      <alignment wrapText="1"/>
    </xf>
    <xf numFmtId="0" fontId="39" fillId="0" borderId="0" xfId="168" applyFont="1" applyAlignment="1">
      <alignment horizontal="left" wrapText="1"/>
    </xf>
    <xf numFmtId="0" fontId="39" fillId="0" borderId="0" xfId="122" applyFont="1" applyAlignment="1">
      <alignment wrapText="1"/>
    </xf>
    <xf numFmtId="0" fontId="42" fillId="48" borderId="20" xfId="0" applyFont="1" applyFill="1" applyBorder="1" applyAlignment="1">
      <alignment horizontal="center" vertical="center"/>
    </xf>
    <xf numFmtId="0" fontId="42" fillId="48" borderId="9" xfId="0" quotePrefix="1" applyFont="1" applyFill="1" applyBorder="1" applyAlignment="1">
      <alignment horizontal="center" vertical="center"/>
    </xf>
    <xf numFmtId="0" fontId="80" fillId="0" borderId="0" xfId="0" applyFont="1"/>
    <xf numFmtId="0" fontId="167" fillId="0" borderId="53" xfId="0" applyFont="1" applyBorder="1"/>
    <xf numFmtId="0" fontId="185" fillId="0" borderId="0" xfId="0" applyFont="1"/>
    <xf numFmtId="0" fontId="187" fillId="0" borderId="0" xfId="0" applyFont="1" applyAlignment="1">
      <alignment horizontal="left" vertical="top" wrapText="1"/>
    </xf>
    <xf numFmtId="0" fontId="147" fillId="111" borderId="5" xfId="31695" applyFont="1" applyFill="1" applyBorder="1" applyAlignment="1">
      <alignment horizontal="center" vertical="center" wrapText="1"/>
    </xf>
    <xf numFmtId="17" fontId="54" fillId="85" borderId="25" xfId="31695" applyNumberFormat="1" applyFont="1" applyFill="1" applyBorder="1" applyAlignment="1">
      <alignment horizontal="center" vertical="center"/>
    </xf>
    <xf numFmtId="0" fontId="54" fillId="85" borderId="25" xfId="31695" applyFont="1" applyFill="1" applyBorder="1" applyAlignment="1">
      <alignment horizontal="center" vertical="center"/>
    </xf>
  </cellXfs>
  <cellStyles count="4752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0 2 2 2" xfId="47522" xr:uid="{904F4E15-E75C-4488-9F4C-65CB315212F4}"/>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zoomScale="85" zoomScaleNormal="85" workbookViewId="0">
      <selection activeCell="I44" sqref="I44"/>
    </sheetView>
  </sheetViews>
  <sheetFormatPr defaultRowHeight="12.75"/>
  <cols>
    <col min="1" max="1" width="40.42578125" customWidth="1"/>
    <col min="2" max="2" width="13.5703125" customWidth="1"/>
    <col min="3" max="4" width="14.5703125" bestFit="1" customWidth="1"/>
    <col min="5" max="5" width="12.42578125" customWidth="1"/>
    <col min="6" max="7" width="13.42578125" bestFit="1" customWidth="1"/>
    <col min="8" max="8" width="12.42578125" customWidth="1"/>
    <col min="9" max="10" width="14.5703125" bestFit="1" customWidth="1"/>
    <col min="11" max="11" width="8.140625" customWidth="1"/>
    <col min="12" max="13" width="8.85546875" bestFit="1" customWidth="1"/>
    <col min="15" max="15" width="19" bestFit="1" customWidth="1"/>
  </cols>
  <sheetData>
    <row r="1" spans="1:13" ht="15.75">
      <c r="A1" s="762" t="s">
        <v>0</v>
      </c>
      <c r="B1" s="762"/>
      <c r="C1" s="762"/>
      <c r="D1" s="762"/>
      <c r="E1" s="762"/>
      <c r="F1" s="762"/>
      <c r="G1" s="762"/>
      <c r="H1" s="762"/>
      <c r="I1" s="762"/>
      <c r="J1" s="762"/>
      <c r="K1" s="762"/>
      <c r="L1" s="762"/>
      <c r="M1" s="762"/>
    </row>
    <row r="2" spans="1:13" ht="15.75">
      <c r="A2" s="762" t="s">
        <v>1</v>
      </c>
      <c r="B2" s="766"/>
      <c r="C2" s="766"/>
      <c r="D2" s="766"/>
      <c r="E2" s="766"/>
      <c r="F2" s="766"/>
      <c r="G2" s="766"/>
      <c r="H2" s="766"/>
      <c r="I2" s="766"/>
      <c r="J2" s="766"/>
      <c r="K2" s="766"/>
      <c r="L2" s="766"/>
      <c r="M2" s="766"/>
    </row>
    <row r="3" spans="1:13" ht="15.75">
      <c r="A3" s="767" t="s">
        <v>572</v>
      </c>
      <c r="B3" s="768"/>
      <c r="C3" s="768"/>
      <c r="D3" s="768"/>
      <c r="E3" s="768"/>
      <c r="F3" s="768"/>
      <c r="G3" s="768"/>
      <c r="H3" s="768"/>
      <c r="I3" s="768"/>
      <c r="J3" s="768"/>
      <c r="K3" s="768"/>
      <c r="L3" s="768"/>
      <c r="M3" s="768"/>
    </row>
    <row r="4" spans="1:13" ht="15.75">
      <c r="A4" s="684"/>
      <c r="B4" s="685"/>
      <c r="C4" s="685"/>
      <c r="D4" s="685"/>
      <c r="E4" s="685"/>
      <c r="F4" s="685"/>
      <c r="G4" s="685"/>
      <c r="H4" s="685"/>
      <c r="I4" s="685"/>
      <c r="J4" s="685"/>
      <c r="K4" s="685"/>
      <c r="L4" s="685"/>
      <c r="M4" s="685"/>
    </row>
    <row r="5" spans="1:13" ht="14.25">
      <c r="A5" s="123"/>
      <c r="B5" s="764" t="s">
        <v>2</v>
      </c>
      <c r="C5" s="765"/>
      <c r="D5" s="765"/>
      <c r="E5" s="764" t="s">
        <v>37</v>
      </c>
      <c r="F5" s="765"/>
      <c r="G5" s="765"/>
      <c r="H5" s="764" t="s">
        <v>38</v>
      </c>
      <c r="I5" s="765"/>
      <c r="J5" s="765"/>
      <c r="K5" s="765" t="s">
        <v>3</v>
      </c>
      <c r="L5" s="765"/>
      <c r="M5" s="765"/>
    </row>
    <row r="6" spans="1:13">
      <c r="A6" s="123" t="s">
        <v>4</v>
      </c>
      <c r="B6" s="683" t="s">
        <v>5</v>
      </c>
      <c r="C6" s="683" t="s">
        <v>6</v>
      </c>
      <c r="D6" s="683" t="s">
        <v>7</v>
      </c>
      <c r="E6" s="683" t="s">
        <v>5</v>
      </c>
      <c r="F6" s="683" t="s">
        <v>6</v>
      </c>
      <c r="G6" s="683" t="s">
        <v>7</v>
      </c>
      <c r="H6" s="683" t="s">
        <v>5</v>
      </c>
      <c r="I6" s="683" t="s">
        <v>6</v>
      </c>
      <c r="J6" s="683" t="s">
        <v>7</v>
      </c>
      <c r="K6" s="683" t="s">
        <v>5</v>
      </c>
      <c r="L6" s="683" t="s">
        <v>6</v>
      </c>
      <c r="M6" s="683" t="s">
        <v>7</v>
      </c>
    </row>
    <row r="7" spans="1:13">
      <c r="A7" s="123" t="s">
        <v>8</v>
      </c>
      <c r="B7" s="124"/>
      <c r="C7" s="124"/>
      <c r="D7" s="124"/>
      <c r="E7" s="124"/>
      <c r="F7" s="124"/>
      <c r="G7" s="124"/>
      <c r="H7" s="124"/>
      <c r="I7" s="124"/>
      <c r="J7" s="124"/>
      <c r="K7" s="124"/>
      <c r="L7" s="124"/>
      <c r="M7" s="124"/>
    </row>
    <row r="8" spans="1:13">
      <c r="A8" s="125" t="s">
        <v>9</v>
      </c>
      <c r="B8" s="122" t="s">
        <v>10</v>
      </c>
      <c r="C8" s="121">
        <v>0</v>
      </c>
      <c r="D8" s="121">
        <f>SUM(B8:C8)</f>
        <v>0</v>
      </c>
      <c r="E8" s="122" t="s">
        <v>10</v>
      </c>
      <c r="F8" s="121">
        <v>654128.64000000013</v>
      </c>
      <c r="G8" s="121">
        <f>SUM(E8:F8)</f>
        <v>654128.64000000013</v>
      </c>
      <c r="H8" s="122" t="s">
        <v>10</v>
      </c>
      <c r="I8" s="121">
        <v>909777.24000000011</v>
      </c>
      <c r="J8" s="121">
        <f>SUM(H8:I8)</f>
        <v>909777.24000000011</v>
      </c>
      <c r="K8" s="122" t="s">
        <v>10</v>
      </c>
      <c r="L8" s="253">
        <f>IF(C8=0, 0, I8/C8)</f>
        <v>0</v>
      </c>
      <c r="M8" s="254">
        <f>IF(D8=0, 0, J8/D8)</f>
        <v>0</v>
      </c>
    </row>
    <row r="9" spans="1:13">
      <c r="A9" s="125" t="s">
        <v>11</v>
      </c>
      <c r="B9" s="122" t="s">
        <v>10</v>
      </c>
      <c r="C9" s="121">
        <v>0</v>
      </c>
      <c r="D9" s="121">
        <f t="shared" ref="D9:D17" si="0">SUM(B9:C9)</f>
        <v>0</v>
      </c>
      <c r="E9" s="122" t="s">
        <v>10</v>
      </c>
      <c r="F9" s="121">
        <v>1627565.0199999998</v>
      </c>
      <c r="G9" s="121">
        <f t="shared" ref="G9:G17" si="1">SUM(E9:F9)</f>
        <v>1627565.0199999998</v>
      </c>
      <c r="H9" s="122" t="s">
        <v>10</v>
      </c>
      <c r="I9" s="121">
        <v>1448619.6899999978</v>
      </c>
      <c r="J9" s="121">
        <f>SUM(H9:I9)</f>
        <v>1448619.6899999978</v>
      </c>
      <c r="K9" s="122" t="s">
        <v>10</v>
      </c>
      <c r="L9" s="253">
        <f t="shared" ref="L9:M17" si="2">IF(C9=0, 0, I9/C9)</f>
        <v>0</v>
      </c>
      <c r="M9" s="254">
        <f t="shared" si="2"/>
        <v>0</v>
      </c>
    </row>
    <row r="10" spans="1:13">
      <c r="A10" s="125" t="s">
        <v>12</v>
      </c>
      <c r="B10" s="122" t="s">
        <v>10</v>
      </c>
      <c r="C10" s="121">
        <v>0</v>
      </c>
      <c r="D10" s="121">
        <f t="shared" si="0"/>
        <v>0</v>
      </c>
      <c r="E10" s="122" t="s">
        <v>10</v>
      </c>
      <c r="F10" s="121">
        <v>2629879.8700000015</v>
      </c>
      <c r="G10" s="121">
        <f t="shared" si="1"/>
        <v>2629879.8700000015</v>
      </c>
      <c r="H10" s="122" t="s">
        <v>10</v>
      </c>
      <c r="I10" s="121">
        <v>2835971.2199999988</v>
      </c>
      <c r="J10" s="121">
        <f t="shared" ref="J10:J17" si="3">SUM(H10:I10)</f>
        <v>2835971.2199999988</v>
      </c>
      <c r="K10" s="122" t="s">
        <v>10</v>
      </c>
      <c r="L10" s="253">
        <f t="shared" si="2"/>
        <v>0</v>
      </c>
      <c r="M10" s="254">
        <f t="shared" si="2"/>
        <v>0</v>
      </c>
    </row>
    <row r="11" spans="1:13">
      <c r="A11" s="126" t="s">
        <v>13</v>
      </c>
      <c r="B11" s="122" t="s">
        <v>10</v>
      </c>
      <c r="C11" s="121">
        <v>0</v>
      </c>
      <c r="D11" s="121">
        <f t="shared" si="0"/>
        <v>0</v>
      </c>
      <c r="E11" s="122" t="s">
        <v>10</v>
      </c>
      <c r="F11" s="121">
        <v>1434445.7299999997</v>
      </c>
      <c r="G11" s="121">
        <f t="shared" si="1"/>
        <v>1434445.7299999997</v>
      </c>
      <c r="H11" s="122" t="s">
        <v>10</v>
      </c>
      <c r="I11" s="121">
        <v>2026391.400000002</v>
      </c>
      <c r="J11" s="121">
        <f t="shared" si="3"/>
        <v>2026391.400000002</v>
      </c>
      <c r="K11" s="122" t="s">
        <v>10</v>
      </c>
      <c r="L11" s="253">
        <f t="shared" si="2"/>
        <v>0</v>
      </c>
      <c r="M11" s="254">
        <f t="shared" si="2"/>
        <v>0</v>
      </c>
    </row>
    <row r="12" spans="1:13">
      <c r="A12" s="125" t="s">
        <v>14</v>
      </c>
      <c r="B12" s="122" t="s">
        <v>10</v>
      </c>
      <c r="C12" s="121">
        <v>0</v>
      </c>
      <c r="D12" s="121">
        <f t="shared" si="0"/>
        <v>0</v>
      </c>
      <c r="E12" s="122" t="s">
        <v>10</v>
      </c>
      <c r="F12" s="121">
        <v>116123.72</v>
      </c>
      <c r="G12" s="121">
        <f t="shared" si="1"/>
        <v>116123.72</v>
      </c>
      <c r="H12" s="122" t="s">
        <v>10</v>
      </c>
      <c r="I12" s="121">
        <v>139642.10999999975</v>
      </c>
      <c r="J12" s="121">
        <f t="shared" si="3"/>
        <v>139642.10999999975</v>
      </c>
      <c r="K12" s="122" t="s">
        <v>10</v>
      </c>
      <c r="L12" s="253">
        <f t="shared" si="2"/>
        <v>0</v>
      </c>
      <c r="M12" s="254">
        <f t="shared" si="2"/>
        <v>0</v>
      </c>
    </row>
    <row r="13" spans="1:13">
      <c r="A13" s="125" t="s">
        <v>15</v>
      </c>
      <c r="B13" s="122" t="s">
        <v>10</v>
      </c>
      <c r="C13" s="121">
        <v>0</v>
      </c>
      <c r="D13" s="121">
        <f t="shared" si="0"/>
        <v>0</v>
      </c>
      <c r="E13" s="122" t="s">
        <v>10</v>
      </c>
      <c r="F13" s="121">
        <v>0</v>
      </c>
      <c r="G13" s="121">
        <f t="shared" si="1"/>
        <v>0</v>
      </c>
      <c r="H13" s="122" t="s">
        <v>10</v>
      </c>
      <c r="I13" s="121">
        <v>0</v>
      </c>
      <c r="J13" s="121">
        <f t="shared" si="3"/>
        <v>0</v>
      </c>
      <c r="K13" s="122" t="s">
        <v>10</v>
      </c>
      <c r="L13" s="253">
        <f t="shared" si="2"/>
        <v>0</v>
      </c>
      <c r="M13" s="254">
        <f t="shared" si="2"/>
        <v>0</v>
      </c>
    </row>
    <row r="14" spans="1:13" ht="14.25">
      <c r="A14" s="125" t="s">
        <v>16</v>
      </c>
      <c r="B14" s="122" t="s">
        <v>10</v>
      </c>
      <c r="C14" s="121">
        <v>0</v>
      </c>
      <c r="D14" s="121">
        <f t="shared" si="0"/>
        <v>0</v>
      </c>
      <c r="E14" s="122" t="s">
        <v>10</v>
      </c>
      <c r="F14" s="121">
        <v>-28719.84</v>
      </c>
      <c r="G14" s="121">
        <f t="shared" si="1"/>
        <v>-28719.84</v>
      </c>
      <c r="H14" s="122" t="s">
        <v>10</v>
      </c>
      <c r="I14" s="121">
        <v>-55609.67</v>
      </c>
      <c r="J14" s="121">
        <f t="shared" si="3"/>
        <v>-55609.67</v>
      </c>
      <c r="K14" s="122" t="s">
        <v>10</v>
      </c>
      <c r="L14" s="253">
        <f t="shared" si="2"/>
        <v>0</v>
      </c>
      <c r="M14" s="254">
        <f t="shared" si="2"/>
        <v>0</v>
      </c>
    </row>
    <row r="15" spans="1:13">
      <c r="A15" s="125" t="s">
        <v>17</v>
      </c>
      <c r="B15" s="122" t="s">
        <v>10</v>
      </c>
      <c r="C15" s="121">
        <v>0</v>
      </c>
      <c r="D15" s="121">
        <f t="shared" si="0"/>
        <v>0</v>
      </c>
      <c r="E15" s="122" t="s">
        <v>10</v>
      </c>
      <c r="F15" s="121">
        <v>2378654.8200000017</v>
      </c>
      <c r="G15" s="121">
        <f t="shared" si="1"/>
        <v>2378654.8200000017</v>
      </c>
      <c r="H15" s="122" t="s">
        <v>10</v>
      </c>
      <c r="I15" s="121">
        <v>2970486.8200000022</v>
      </c>
      <c r="J15" s="121">
        <f t="shared" si="3"/>
        <v>2970486.8200000022</v>
      </c>
      <c r="K15" s="122" t="s">
        <v>10</v>
      </c>
      <c r="L15" s="253">
        <f t="shared" si="2"/>
        <v>0</v>
      </c>
      <c r="M15" s="254">
        <f t="shared" si="2"/>
        <v>0</v>
      </c>
    </row>
    <row r="16" spans="1:13">
      <c r="A16" s="125" t="s">
        <v>18</v>
      </c>
      <c r="B16" s="122" t="s">
        <v>10</v>
      </c>
      <c r="C16" s="121">
        <v>0</v>
      </c>
      <c r="D16" s="121">
        <f t="shared" si="0"/>
        <v>0</v>
      </c>
      <c r="E16" s="122" t="s">
        <v>10</v>
      </c>
      <c r="F16" s="121">
        <v>140637.97000000009</v>
      </c>
      <c r="G16" s="121">
        <f t="shared" si="1"/>
        <v>140637.97000000009</v>
      </c>
      <c r="H16" s="122" t="s">
        <v>10</v>
      </c>
      <c r="I16" s="121">
        <v>128389.05999999994</v>
      </c>
      <c r="J16" s="121">
        <f t="shared" si="3"/>
        <v>128389.05999999994</v>
      </c>
      <c r="K16" s="122" t="s">
        <v>10</v>
      </c>
      <c r="L16" s="253">
        <f t="shared" si="2"/>
        <v>0</v>
      </c>
      <c r="M16" s="254">
        <f t="shared" si="2"/>
        <v>0</v>
      </c>
    </row>
    <row r="17" spans="1:15">
      <c r="A17" s="125" t="s">
        <v>19</v>
      </c>
      <c r="B17" s="122" t="s">
        <v>10</v>
      </c>
      <c r="C17" s="121">
        <v>0</v>
      </c>
      <c r="D17" s="121">
        <f t="shared" si="0"/>
        <v>0</v>
      </c>
      <c r="E17" s="122" t="s">
        <v>10</v>
      </c>
      <c r="F17" s="121">
        <v>0</v>
      </c>
      <c r="G17" s="121">
        <f t="shared" si="1"/>
        <v>0</v>
      </c>
      <c r="H17" s="122" t="s">
        <v>10</v>
      </c>
      <c r="I17" s="121">
        <v>0</v>
      </c>
      <c r="J17" s="121">
        <f t="shared" si="3"/>
        <v>0</v>
      </c>
      <c r="K17" s="122" t="s">
        <v>10</v>
      </c>
      <c r="L17" s="253">
        <f t="shared" si="2"/>
        <v>0</v>
      </c>
      <c r="M17" s="254">
        <f t="shared" si="2"/>
        <v>0</v>
      </c>
    </row>
    <row r="18" spans="1:15">
      <c r="A18" s="127" t="s">
        <v>20</v>
      </c>
      <c r="B18" s="122" t="s">
        <v>10</v>
      </c>
      <c r="C18" s="128">
        <f>SUM(C8:C17)+61165214</f>
        <v>61165214</v>
      </c>
      <c r="D18" s="128">
        <f>C18</f>
        <v>61165214</v>
      </c>
      <c r="E18" s="122" t="s">
        <v>10</v>
      </c>
      <c r="F18" s="128">
        <f>SUM(F8:F17)</f>
        <v>8952715.9300000034</v>
      </c>
      <c r="G18" s="128">
        <f t="shared" ref="G18:J18" si="4">SUM(G8:G17)</f>
        <v>8952715.9300000034</v>
      </c>
      <c r="H18" s="122" t="s">
        <v>10</v>
      </c>
      <c r="I18" s="128">
        <f t="shared" si="4"/>
        <v>10403667.870000001</v>
      </c>
      <c r="J18" s="128">
        <f t="shared" si="4"/>
        <v>10403667.870000001</v>
      </c>
      <c r="K18" s="122" t="s">
        <v>10</v>
      </c>
      <c r="L18" s="253">
        <f t="shared" ref="L18" si="5">IF(C18=0, 0, I18/C18)</f>
        <v>0.1700912526849003</v>
      </c>
      <c r="M18" s="254">
        <f t="shared" ref="M18" si="6">IF(D18=0, 0, J18/D18)</f>
        <v>0.1700912526849003</v>
      </c>
      <c r="N18" s="56"/>
    </row>
    <row r="19" spans="1:15">
      <c r="A19" s="129"/>
      <c r="B19" s="129"/>
      <c r="C19" s="129"/>
      <c r="D19" s="129"/>
      <c r="E19" s="129"/>
      <c r="F19" s="129"/>
      <c r="G19" s="129"/>
      <c r="H19" s="129"/>
      <c r="I19" s="129"/>
      <c r="J19" s="129"/>
      <c r="K19" s="129"/>
      <c r="L19" s="129"/>
      <c r="M19" s="129"/>
      <c r="O19" s="536"/>
    </row>
    <row r="20" spans="1:15">
      <c r="A20" s="125" t="s">
        <v>21</v>
      </c>
      <c r="B20" s="122" t="s">
        <v>10</v>
      </c>
      <c r="C20" s="121">
        <v>535603</v>
      </c>
      <c r="D20" s="121">
        <f t="shared" ref="D20:D27" si="7">SUM(B20:C20)</f>
        <v>535603</v>
      </c>
      <c r="E20" s="122" t="s">
        <v>10</v>
      </c>
      <c r="F20" s="121">
        <v>42103.270000000004</v>
      </c>
      <c r="G20" s="121">
        <f t="shared" ref="G20:G27" si="8">SUM(E20:F20)</f>
        <v>42103.270000000004</v>
      </c>
      <c r="H20" s="122" t="s">
        <v>10</v>
      </c>
      <c r="I20" s="121">
        <v>89811.60000000002</v>
      </c>
      <c r="J20" s="121">
        <f>SUM(H20:I20)</f>
        <v>89811.60000000002</v>
      </c>
      <c r="K20" s="122" t="s">
        <v>10</v>
      </c>
      <c r="L20" s="253">
        <f t="shared" ref="L20:L27" si="9">IF(C20=0, 0, I20/C20)</f>
        <v>0.16768315338039561</v>
      </c>
      <c r="M20" s="254">
        <f t="shared" ref="M20:M26" si="10">IF(D20=0, 0, J20/D20)</f>
        <v>0.16768315338039561</v>
      </c>
    </row>
    <row r="21" spans="1:15">
      <c r="A21" s="125" t="s">
        <v>22</v>
      </c>
      <c r="B21" s="122" t="s">
        <v>10</v>
      </c>
      <c r="C21" s="121">
        <v>791002</v>
      </c>
      <c r="D21" s="121">
        <f t="shared" si="7"/>
        <v>791002</v>
      </c>
      <c r="E21" s="122" t="s">
        <v>10</v>
      </c>
      <c r="F21" s="121">
        <v>212992.14</v>
      </c>
      <c r="G21" s="121">
        <f t="shared" si="8"/>
        <v>212992.14</v>
      </c>
      <c r="H21" s="122" t="s">
        <v>10</v>
      </c>
      <c r="I21" s="121">
        <v>187614.64</v>
      </c>
      <c r="J21" s="121">
        <f>SUM(H21:I21)</f>
        <v>187614.64</v>
      </c>
      <c r="K21" s="122" t="s">
        <v>10</v>
      </c>
      <c r="L21" s="253">
        <f t="shared" si="9"/>
        <v>0.2371860500984827</v>
      </c>
      <c r="M21" s="254">
        <f t="shared" si="10"/>
        <v>0.2371860500984827</v>
      </c>
    </row>
    <row r="22" spans="1:15">
      <c r="A22" s="125" t="s">
        <v>23</v>
      </c>
      <c r="B22" s="122" t="s">
        <v>10</v>
      </c>
      <c r="C22" s="121">
        <v>689766</v>
      </c>
      <c r="D22" s="121">
        <f t="shared" si="7"/>
        <v>689766</v>
      </c>
      <c r="E22" s="122" t="s">
        <v>10</v>
      </c>
      <c r="F22" s="121">
        <v>38352.06</v>
      </c>
      <c r="G22" s="121">
        <f t="shared" si="8"/>
        <v>38352.06</v>
      </c>
      <c r="H22" s="122" t="s">
        <v>10</v>
      </c>
      <c r="I22" s="121">
        <v>85468.39</v>
      </c>
      <c r="J22" s="121">
        <f t="shared" ref="J22:J27" si="11">SUM(H22:I22)</f>
        <v>85468.39</v>
      </c>
      <c r="K22" s="122" t="s">
        <v>10</v>
      </c>
      <c r="L22" s="253">
        <f t="shared" si="9"/>
        <v>0.12390925328299743</v>
      </c>
      <c r="M22" s="254">
        <f t="shared" si="10"/>
        <v>0.12390925328299743</v>
      </c>
    </row>
    <row r="23" spans="1:15" ht="12.75" customHeight="1">
      <c r="A23" s="130" t="s">
        <v>24</v>
      </c>
      <c r="B23" s="122" t="s">
        <v>10</v>
      </c>
      <c r="C23" s="121"/>
      <c r="D23" s="121">
        <f t="shared" si="7"/>
        <v>0</v>
      </c>
      <c r="E23" s="122" t="s">
        <v>10</v>
      </c>
      <c r="F23" s="401">
        <v>0</v>
      </c>
      <c r="G23" s="121">
        <f t="shared" si="8"/>
        <v>0</v>
      </c>
      <c r="H23" s="122" t="s">
        <v>10</v>
      </c>
      <c r="I23" s="121">
        <v>0</v>
      </c>
      <c r="J23" s="121">
        <f t="shared" si="11"/>
        <v>0</v>
      </c>
      <c r="K23" s="122" t="s">
        <v>10</v>
      </c>
      <c r="L23" s="253">
        <f t="shared" si="9"/>
        <v>0</v>
      </c>
      <c r="M23" s="254">
        <f t="shared" si="10"/>
        <v>0</v>
      </c>
    </row>
    <row r="24" spans="1:15">
      <c r="A24" s="131" t="s">
        <v>25</v>
      </c>
      <c r="B24" s="122" t="s">
        <v>10</v>
      </c>
      <c r="C24" s="121">
        <v>112500</v>
      </c>
      <c r="D24" s="121">
        <f t="shared" si="7"/>
        <v>112500</v>
      </c>
      <c r="E24" s="122" t="s">
        <v>10</v>
      </c>
      <c r="F24" s="121">
        <v>0</v>
      </c>
      <c r="G24" s="121">
        <f t="shared" si="8"/>
        <v>0</v>
      </c>
      <c r="H24" s="122" t="s">
        <v>10</v>
      </c>
      <c r="I24" s="121">
        <v>0</v>
      </c>
      <c r="J24" s="121">
        <f t="shared" si="11"/>
        <v>0</v>
      </c>
      <c r="K24" s="122" t="s">
        <v>10</v>
      </c>
      <c r="L24" s="253">
        <f t="shared" si="9"/>
        <v>0</v>
      </c>
      <c r="M24" s="254">
        <f t="shared" si="10"/>
        <v>0</v>
      </c>
    </row>
    <row r="25" spans="1:15">
      <c r="A25" s="125" t="s">
        <v>26</v>
      </c>
      <c r="B25" s="122" t="s">
        <v>10</v>
      </c>
      <c r="C25" s="121">
        <v>241166</v>
      </c>
      <c r="D25" s="121">
        <f t="shared" si="7"/>
        <v>241166</v>
      </c>
      <c r="E25" s="122" t="s">
        <v>10</v>
      </c>
      <c r="F25" s="121">
        <v>35926.989999999991</v>
      </c>
      <c r="G25" s="121">
        <f t="shared" si="8"/>
        <v>35926.989999999991</v>
      </c>
      <c r="H25" s="122" t="s">
        <v>10</v>
      </c>
      <c r="I25" s="121">
        <v>76320.679999999993</v>
      </c>
      <c r="J25" s="121">
        <f t="shared" si="11"/>
        <v>76320.679999999993</v>
      </c>
      <c r="K25" s="122" t="s">
        <v>10</v>
      </c>
      <c r="L25" s="253">
        <f t="shared" si="9"/>
        <v>0.31646533922692249</v>
      </c>
      <c r="M25" s="254">
        <f t="shared" si="10"/>
        <v>0.31646533922692249</v>
      </c>
    </row>
    <row r="26" spans="1:15">
      <c r="A26" s="125" t="s">
        <v>27</v>
      </c>
      <c r="B26" s="122" t="s">
        <v>10</v>
      </c>
      <c r="C26" s="121">
        <v>3485201</v>
      </c>
      <c r="D26" s="121">
        <f t="shared" si="7"/>
        <v>3485201</v>
      </c>
      <c r="E26" s="122" t="s">
        <v>10</v>
      </c>
      <c r="F26" s="121">
        <v>516136.75</v>
      </c>
      <c r="G26" s="121">
        <f t="shared" si="8"/>
        <v>516136.75</v>
      </c>
      <c r="H26" s="122" t="s">
        <v>10</v>
      </c>
      <c r="I26" s="121">
        <v>899327.25999999989</v>
      </c>
      <c r="J26" s="121">
        <f t="shared" si="11"/>
        <v>899327.25999999989</v>
      </c>
      <c r="K26" s="122" t="s">
        <v>10</v>
      </c>
      <c r="L26" s="253">
        <f t="shared" si="9"/>
        <v>0.2580417198319408</v>
      </c>
      <c r="M26" s="254">
        <f t="shared" si="10"/>
        <v>0.2580417198319408</v>
      </c>
    </row>
    <row r="27" spans="1:15">
      <c r="A27" s="125" t="s">
        <v>28</v>
      </c>
      <c r="B27" s="122" t="s">
        <v>10</v>
      </c>
      <c r="C27" s="121">
        <v>46215</v>
      </c>
      <c r="D27" s="121">
        <f t="shared" si="7"/>
        <v>46215</v>
      </c>
      <c r="E27" s="122" t="s">
        <v>10</v>
      </c>
      <c r="F27" s="121">
        <v>0</v>
      </c>
      <c r="G27" s="121">
        <f t="shared" si="8"/>
        <v>0</v>
      </c>
      <c r="H27" s="122" t="s">
        <v>10</v>
      </c>
      <c r="I27" s="121">
        <v>7072.36</v>
      </c>
      <c r="J27" s="121">
        <f t="shared" si="11"/>
        <v>7072.36</v>
      </c>
      <c r="K27" s="122" t="s">
        <v>10</v>
      </c>
      <c r="L27" s="253">
        <f t="shared" si="9"/>
        <v>0.15303169966461105</v>
      </c>
      <c r="M27" s="254">
        <f>IF(D27=0, 0, J27/D27)</f>
        <v>0.15303169966461105</v>
      </c>
    </row>
    <row r="28" spans="1:15">
      <c r="A28" s="129"/>
      <c r="B28" s="129"/>
      <c r="C28" s="129"/>
      <c r="D28" s="129"/>
      <c r="E28" s="129"/>
      <c r="F28" s="129"/>
      <c r="G28" s="129"/>
      <c r="H28" s="129"/>
      <c r="I28" s="129"/>
      <c r="J28" s="129"/>
      <c r="K28" s="129"/>
      <c r="L28" s="129"/>
      <c r="M28" s="427"/>
    </row>
    <row r="29" spans="1:15" ht="23.85" customHeight="1">
      <c r="A29" s="132" t="s">
        <v>29</v>
      </c>
      <c r="B29" s="122" t="s">
        <v>10</v>
      </c>
      <c r="C29" s="133">
        <f>C18+SUM(C20:C27)</f>
        <v>67066667</v>
      </c>
      <c r="D29" s="133">
        <f>SUM(B29:C29)</f>
        <v>67066667</v>
      </c>
      <c r="E29" s="122" t="s">
        <v>10</v>
      </c>
      <c r="F29" s="133">
        <f>F18+SUM(F20:F27)</f>
        <v>9798227.1400000043</v>
      </c>
      <c r="G29" s="133">
        <f t="shared" ref="G29:I29" si="12">G18+SUM(G20:G27)</f>
        <v>9798227.1400000043</v>
      </c>
      <c r="H29" s="122" t="s">
        <v>10</v>
      </c>
      <c r="I29" s="133">
        <f t="shared" si="12"/>
        <v>11749282.800000001</v>
      </c>
      <c r="J29" s="133">
        <f>SUM(H29:I29)</f>
        <v>11749282.800000001</v>
      </c>
      <c r="K29" s="122" t="s">
        <v>10</v>
      </c>
      <c r="L29" s="280">
        <f t="shared" ref="L29" si="13">IF(C29=0, 0, I29/C29)</f>
        <v>0.17518811244936328</v>
      </c>
      <c r="M29" s="428">
        <f t="shared" ref="M29" si="14">IF(D29=0, 0, J29/D29)</f>
        <v>0.17518811244936328</v>
      </c>
    </row>
    <row r="30" spans="1:15" ht="15.75">
      <c r="A30" s="763" t="s">
        <v>30</v>
      </c>
      <c r="B30" s="763"/>
      <c r="C30" s="763"/>
      <c r="D30" s="763"/>
      <c r="E30" s="763"/>
      <c r="F30" s="763"/>
      <c r="G30" s="763"/>
      <c r="H30" s="763"/>
      <c r="I30" s="763"/>
      <c r="J30" s="763"/>
      <c r="K30" s="763"/>
      <c r="L30" s="763"/>
      <c r="M30" s="763"/>
    </row>
    <row r="31" spans="1:15">
      <c r="A31" s="125" t="s">
        <v>31</v>
      </c>
      <c r="B31" s="129"/>
      <c r="C31" s="129"/>
      <c r="D31" s="129"/>
      <c r="E31" s="122" t="s">
        <v>10</v>
      </c>
      <c r="F31" s="675">
        <v>342063.42999999993</v>
      </c>
      <c r="G31" s="134">
        <f>SUM(E31:F31)</f>
        <v>342063.42999999993</v>
      </c>
      <c r="H31" s="122" t="s">
        <v>10</v>
      </c>
      <c r="I31" s="675">
        <v>605336.89999999991</v>
      </c>
      <c r="J31" s="134">
        <f>SUM(H31:I31)</f>
        <v>605336.89999999991</v>
      </c>
      <c r="K31" s="129"/>
      <c r="L31" s="129"/>
      <c r="M31" s="129"/>
    </row>
    <row r="32" spans="1:15">
      <c r="A32" s="125" t="s">
        <v>32</v>
      </c>
      <c r="B32" s="129"/>
      <c r="C32" s="129"/>
      <c r="D32" s="129"/>
      <c r="E32" s="129"/>
      <c r="F32" s="675">
        <v>153130.5</v>
      </c>
      <c r="G32" s="135">
        <f>SUM(E32:F32)</f>
        <v>153130.5</v>
      </c>
      <c r="H32" s="129"/>
      <c r="I32" s="675">
        <v>151761</v>
      </c>
      <c r="J32" s="135">
        <f>SUM(I32)</f>
        <v>151761</v>
      </c>
      <c r="K32" s="129"/>
      <c r="L32" s="129"/>
      <c r="M32" s="129"/>
    </row>
    <row r="33" spans="1:13">
      <c r="A33" s="125"/>
      <c r="B33" s="125"/>
      <c r="C33" s="125"/>
      <c r="D33" s="125"/>
      <c r="E33" s="125"/>
      <c r="F33" s="125"/>
      <c r="G33" s="125"/>
      <c r="H33" s="125"/>
      <c r="I33" s="125"/>
      <c r="J33" s="125"/>
      <c r="K33" s="125"/>
      <c r="L33" s="125"/>
      <c r="M33" s="125"/>
    </row>
    <row r="34" spans="1:13">
      <c r="A34" s="24"/>
      <c r="B34" s="24"/>
      <c r="C34" s="24"/>
      <c r="D34" s="24"/>
      <c r="E34" s="24"/>
      <c r="F34" s="24"/>
      <c r="G34" s="526"/>
      <c r="H34" s="24"/>
      <c r="I34" s="24"/>
      <c r="J34" s="24"/>
      <c r="K34" s="24"/>
      <c r="L34" s="24"/>
      <c r="M34" s="24"/>
    </row>
    <row r="35" spans="1:13" ht="15" customHeight="1">
      <c r="A35" s="961" t="s">
        <v>549</v>
      </c>
      <c r="B35" s="961"/>
      <c r="C35" s="961"/>
      <c r="D35" s="961"/>
      <c r="E35" s="961"/>
      <c r="F35" s="961"/>
      <c r="G35" s="961"/>
      <c r="H35" s="961"/>
      <c r="I35" s="961"/>
      <c r="J35" s="961"/>
      <c r="K35" s="961"/>
      <c r="L35" s="961"/>
      <c r="M35" s="961"/>
    </row>
    <row r="36" spans="1:13" ht="15" customHeight="1">
      <c r="A36" s="962" t="s">
        <v>577</v>
      </c>
      <c r="B36" s="962"/>
      <c r="C36" s="962"/>
      <c r="D36" s="962"/>
      <c r="E36" s="962"/>
      <c r="F36" s="962"/>
      <c r="G36" s="962"/>
      <c r="H36" s="962"/>
      <c r="I36" s="962"/>
      <c r="J36" s="962"/>
      <c r="K36" s="962"/>
      <c r="L36" s="962"/>
      <c r="M36" s="962"/>
    </row>
    <row r="37" spans="1:13">
      <c r="A37" s="961" t="s">
        <v>34</v>
      </c>
      <c r="B37" s="961"/>
      <c r="C37" s="961"/>
      <c r="D37" s="961"/>
      <c r="E37" s="961"/>
      <c r="F37" s="961"/>
      <c r="G37" s="961"/>
      <c r="H37" s="961"/>
      <c r="I37" s="961"/>
      <c r="J37" s="961"/>
      <c r="K37" s="961"/>
      <c r="L37" s="961"/>
      <c r="M37" s="961"/>
    </row>
    <row r="39" spans="1:13">
      <c r="A39" s="10"/>
    </row>
    <row r="42" spans="1:13">
      <c r="A42" s="711"/>
    </row>
    <row r="43" spans="1:13">
      <c r="A43" s="10"/>
    </row>
  </sheetData>
  <mergeCells count="11">
    <mergeCell ref="A35:M35"/>
    <mergeCell ref="A36:M36"/>
    <mergeCell ref="A37:M37"/>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R54"/>
  <sheetViews>
    <sheetView zoomScale="90" zoomScaleNormal="90" workbookViewId="0">
      <selection activeCell="U14" sqref="U14"/>
    </sheetView>
  </sheetViews>
  <sheetFormatPr defaultColWidth="9.140625" defaultRowHeight="12.75"/>
  <cols>
    <col min="1" max="1" width="10.5703125" style="95" customWidth="1"/>
    <col min="2" max="2" width="11.5703125" style="95" customWidth="1"/>
    <col min="3" max="3" width="9.5703125" style="95" customWidth="1"/>
    <col min="4" max="4" width="10.42578125" style="95" bestFit="1" customWidth="1"/>
    <col min="5" max="5" width="8" style="95" customWidth="1"/>
    <col min="6" max="6" width="11.140625" style="98" customWidth="1"/>
    <col min="7" max="7" width="11.140625" style="98" bestFit="1" customWidth="1"/>
    <col min="8" max="8" width="10.42578125" style="95" customWidth="1"/>
    <col min="9" max="9" width="8" style="95" customWidth="1"/>
    <col min="10" max="10" width="11.5703125" style="95" customWidth="1"/>
    <col min="11" max="11" width="9.5703125" style="95" customWidth="1"/>
    <col min="12" max="12" width="10.42578125" style="95" customWidth="1"/>
    <col min="13" max="13" width="8" style="95" customWidth="1"/>
    <col min="14" max="14" width="11.5703125" style="95" customWidth="1"/>
    <col min="15" max="15" width="11.140625" style="95" bestFit="1" customWidth="1"/>
    <col min="16" max="16" width="10.42578125" style="95" customWidth="1"/>
    <col min="17" max="17" width="8" style="95" customWidth="1"/>
    <col min="18" max="16384" width="9.140625" style="95"/>
  </cols>
  <sheetData>
    <row r="1" spans="1:17" ht="15.75">
      <c r="A1" s="779" t="s">
        <v>279</v>
      </c>
      <c r="B1" s="779"/>
      <c r="C1" s="779"/>
      <c r="D1" s="779"/>
      <c r="E1" s="779"/>
      <c r="F1" s="779"/>
      <c r="G1" s="779"/>
      <c r="H1" s="779"/>
      <c r="I1" s="779"/>
      <c r="J1" s="779"/>
      <c r="K1" s="779"/>
      <c r="L1" s="779"/>
      <c r="M1" s="779"/>
      <c r="N1" s="779"/>
      <c r="O1" s="779"/>
      <c r="P1" s="779"/>
      <c r="Q1" s="779"/>
    </row>
    <row r="2" spans="1:17" ht="15.75">
      <c r="A2" s="779" t="s">
        <v>1</v>
      </c>
      <c r="B2" s="779"/>
      <c r="C2" s="779"/>
      <c r="D2" s="779"/>
      <c r="E2" s="779"/>
      <c r="F2" s="779"/>
      <c r="G2" s="779"/>
      <c r="H2" s="779"/>
      <c r="I2" s="779"/>
      <c r="J2" s="779"/>
      <c r="K2" s="779"/>
      <c r="L2" s="779"/>
      <c r="M2" s="779"/>
      <c r="N2" s="779"/>
      <c r="O2" s="779"/>
      <c r="P2" s="779"/>
      <c r="Q2" s="779"/>
    </row>
    <row r="3" spans="1:17" ht="15.75">
      <c r="A3" s="807" t="s">
        <v>572</v>
      </c>
      <c r="B3" s="807"/>
      <c r="C3" s="807"/>
      <c r="D3" s="807"/>
      <c r="E3" s="807"/>
      <c r="F3" s="807"/>
      <c r="G3" s="807"/>
      <c r="H3" s="807"/>
      <c r="I3" s="807"/>
      <c r="J3" s="807"/>
      <c r="K3" s="807"/>
      <c r="L3" s="807"/>
      <c r="M3" s="807"/>
      <c r="N3" s="807"/>
      <c r="O3" s="807"/>
      <c r="P3" s="807"/>
      <c r="Q3" s="807"/>
    </row>
    <row r="4" spans="1:17" ht="15.75">
      <c r="A4" s="832" t="s">
        <v>280</v>
      </c>
      <c r="B4" s="833"/>
      <c r="C4" s="833"/>
      <c r="D4" s="833"/>
      <c r="E4" s="833"/>
      <c r="F4" s="833"/>
      <c r="G4" s="833"/>
      <c r="H4" s="833"/>
      <c r="I4" s="833"/>
      <c r="J4" s="833"/>
      <c r="K4" s="833"/>
      <c r="L4" s="833"/>
      <c r="M4" s="833"/>
      <c r="N4" s="833"/>
      <c r="O4" s="833"/>
      <c r="P4" s="833"/>
      <c r="Q4" s="834"/>
    </row>
    <row r="5" spans="1:17" ht="14.25">
      <c r="A5" s="844" t="s">
        <v>281</v>
      </c>
      <c r="B5" s="836" t="s">
        <v>282</v>
      </c>
      <c r="C5" s="837"/>
      <c r="D5" s="837"/>
      <c r="E5" s="838"/>
      <c r="F5" s="849" t="s">
        <v>557</v>
      </c>
      <c r="G5" s="850"/>
      <c r="H5" s="850"/>
      <c r="I5" s="851"/>
      <c r="J5" s="849" t="s">
        <v>283</v>
      </c>
      <c r="K5" s="850"/>
      <c r="L5" s="850"/>
      <c r="M5" s="851"/>
      <c r="N5" s="849" t="s">
        <v>7</v>
      </c>
      <c r="O5" s="850"/>
      <c r="P5" s="850"/>
      <c r="Q5" s="851"/>
    </row>
    <row r="6" spans="1:17" ht="40.35" customHeight="1">
      <c r="A6" s="844"/>
      <c r="B6" s="840" t="s">
        <v>284</v>
      </c>
      <c r="C6" s="849" t="s">
        <v>285</v>
      </c>
      <c r="D6" s="850"/>
      <c r="E6" s="851"/>
      <c r="F6" s="840" t="s">
        <v>284</v>
      </c>
      <c r="G6" s="849" t="s">
        <v>285</v>
      </c>
      <c r="H6" s="850"/>
      <c r="I6" s="851"/>
      <c r="J6" s="840" t="s">
        <v>284</v>
      </c>
      <c r="K6" s="849" t="s">
        <v>285</v>
      </c>
      <c r="L6" s="850"/>
      <c r="M6" s="851"/>
      <c r="N6" s="840" t="s">
        <v>284</v>
      </c>
      <c r="O6" s="849" t="s">
        <v>285</v>
      </c>
      <c r="P6" s="850"/>
      <c r="Q6" s="851"/>
    </row>
    <row r="7" spans="1:17">
      <c r="A7" s="845"/>
      <c r="B7" s="842"/>
      <c r="C7" s="703" t="s">
        <v>286</v>
      </c>
      <c r="D7" s="703" t="s">
        <v>287</v>
      </c>
      <c r="E7" s="703" t="s">
        <v>288</v>
      </c>
      <c r="F7" s="842"/>
      <c r="G7" s="703" t="s">
        <v>286</v>
      </c>
      <c r="H7" s="703" t="s">
        <v>287</v>
      </c>
      <c r="I7" s="703" t="s">
        <v>288</v>
      </c>
      <c r="J7" s="842"/>
      <c r="K7" s="703" t="s">
        <v>286</v>
      </c>
      <c r="L7" s="703" t="s">
        <v>287</v>
      </c>
      <c r="M7" s="703" t="s">
        <v>288</v>
      </c>
      <c r="N7" s="842"/>
      <c r="O7" s="703" t="s">
        <v>286</v>
      </c>
      <c r="P7" s="703" t="s">
        <v>287</v>
      </c>
      <c r="Q7" s="703" t="s">
        <v>288</v>
      </c>
    </row>
    <row r="8" spans="1:17">
      <c r="A8" s="370" t="s">
        <v>289</v>
      </c>
      <c r="B8" s="325">
        <v>0</v>
      </c>
      <c r="C8" s="325">
        <v>0</v>
      </c>
      <c r="D8" s="326">
        <v>0</v>
      </c>
      <c r="E8" s="326">
        <v>0</v>
      </c>
      <c r="F8" s="326">
        <v>9836</v>
      </c>
      <c r="G8" s="325">
        <v>64360</v>
      </c>
      <c r="H8" s="325">
        <v>0</v>
      </c>
      <c r="I8" s="325">
        <v>0</v>
      </c>
      <c r="J8" s="325">
        <v>0</v>
      </c>
      <c r="K8" s="325">
        <v>0</v>
      </c>
      <c r="L8" s="326">
        <v>0</v>
      </c>
      <c r="M8" s="326">
        <v>0</v>
      </c>
      <c r="N8" s="326">
        <v>9836</v>
      </c>
      <c r="O8" s="325">
        <v>64360</v>
      </c>
      <c r="P8" s="326">
        <v>0</v>
      </c>
      <c r="Q8" s="326">
        <v>0</v>
      </c>
    </row>
    <row r="9" spans="1:17">
      <c r="A9" s="370" t="s">
        <v>290</v>
      </c>
      <c r="B9" s="325">
        <v>0</v>
      </c>
      <c r="C9" s="325">
        <v>0</v>
      </c>
      <c r="D9" s="326">
        <v>0</v>
      </c>
      <c r="E9" s="326">
        <v>0</v>
      </c>
      <c r="F9" s="326">
        <v>12474</v>
      </c>
      <c r="G9" s="325">
        <v>92627.178302370827</v>
      </c>
      <c r="H9" s="325">
        <v>0</v>
      </c>
      <c r="I9" s="325">
        <v>0</v>
      </c>
      <c r="J9" s="325">
        <v>0</v>
      </c>
      <c r="K9" s="325">
        <v>0</v>
      </c>
      <c r="L9" s="326">
        <v>0</v>
      </c>
      <c r="M9" s="326">
        <v>0</v>
      </c>
      <c r="N9" s="325">
        <v>12474</v>
      </c>
      <c r="O9" s="325">
        <v>92627.178302370827</v>
      </c>
      <c r="P9" s="326">
        <v>0</v>
      </c>
      <c r="Q9" s="326">
        <v>0</v>
      </c>
    </row>
    <row r="10" spans="1:17">
      <c r="A10" s="370" t="s">
        <v>291</v>
      </c>
      <c r="B10" s="325">
        <v>0</v>
      </c>
      <c r="C10" s="325">
        <v>0</v>
      </c>
      <c r="D10" s="326">
        <v>0</v>
      </c>
      <c r="E10" s="326">
        <v>0</v>
      </c>
      <c r="F10" s="326"/>
      <c r="G10" s="325"/>
      <c r="H10" s="325">
        <v>0</v>
      </c>
      <c r="I10" s="325">
        <v>0</v>
      </c>
      <c r="J10" s="325">
        <v>0</v>
      </c>
      <c r="K10" s="325">
        <v>0</v>
      </c>
      <c r="L10" s="326">
        <v>0</v>
      </c>
      <c r="M10" s="326">
        <v>0</v>
      </c>
      <c r="N10" s="326"/>
      <c r="O10" s="325"/>
      <c r="P10" s="326">
        <v>0</v>
      </c>
      <c r="Q10" s="326">
        <v>0</v>
      </c>
    </row>
    <row r="11" spans="1:17">
      <c r="A11" s="370" t="s">
        <v>292</v>
      </c>
      <c r="B11" s="325">
        <v>0</v>
      </c>
      <c r="C11" s="325">
        <v>0</v>
      </c>
      <c r="D11" s="326">
        <v>0</v>
      </c>
      <c r="E11" s="326">
        <v>0</v>
      </c>
      <c r="F11" s="326"/>
      <c r="G11" s="325"/>
      <c r="H11" s="325">
        <v>0</v>
      </c>
      <c r="I11" s="325">
        <v>0</v>
      </c>
      <c r="J11" s="325">
        <v>0</v>
      </c>
      <c r="K11" s="325">
        <v>0</v>
      </c>
      <c r="L11" s="326">
        <v>0</v>
      </c>
      <c r="M11" s="326">
        <v>0</v>
      </c>
      <c r="N11" s="326"/>
      <c r="O11" s="325"/>
      <c r="P11" s="326">
        <v>0</v>
      </c>
      <c r="Q11" s="326">
        <v>0</v>
      </c>
    </row>
    <row r="12" spans="1:17">
      <c r="A12" s="370" t="s">
        <v>293</v>
      </c>
      <c r="B12" s="325">
        <v>0</v>
      </c>
      <c r="C12" s="325">
        <v>0</v>
      </c>
      <c r="D12" s="326">
        <v>0</v>
      </c>
      <c r="E12" s="326">
        <v>0</v>
      </c>
      <c r="F12" s="326"/>
      <c r="G12" s="326"/>
      <c r="H12" s="325">
        <v>0</v>
      </c>
      <c r="I12" s="325">
        <v>0</v>
      </c>
      <c r="J12" s="325">
        <v>0</v>
      </c>
      <c r="K12" s="325">
        <v>0</v>
      </c>
      <c r="L12" s="326">
        <v>0</v>
      </c>
      <c r="M12" s="326">
        <v>0</v>
      </c>
      <c r="N12" s="326"/>
      <c r="O12" s="326"/>
      <c r="P12" s="326">
        <v>0</v>
      </c>
      <c r="Q12" s="326">
        <v>0</v>
      </c>
    </row>
    <row r="13" spans="1:17" ht="13.5" thickBot="1">
      <c r="A13" s="371" t="s">
        <v>294</v>
      </c>
      <c r="B13" s="325">
        <v>0</v>
      </c>
      <c r="C13" s="325">
        <v>0</v>
      </c>
      <c r="D13" s="326">
        <v>0</v>
      </c>
      <c r="E13" s="326">
        <v>0</v>
      </c>
      <c r="F13" s="326"/>
      <c r="G13" s="325"/>
      <c r="H13" s="325">
        <v>0</v>
      </c>
      <c r="I13" s="325">
        <v>0</v>
      </c>
      <c r="J13" s="325">
        <v>0</v>
      </c>
      <c r="K13" s="325">
        <v>0</v>
      </c>
      <c r="L13" s="326">
        <v>0</v>
      </c>
      <c r="M13" s="326">
        <v>0</v>
      </c>
      <c r="N13" s="325"/>
      <c r="O13" s="325"/>
      <c r="P13" s="326">
        <v>0</v>
      </c>
      <c r="Q13" s="326">
        <v>0</v>
      </c>
    </row>
    <row r="14" spans="1:17" ht="13.5" thickBot="1">
      <c r="A14" s="278" t="s">
        <v>295</v>
      </c>
      <c r="B14" s="454">
        <f t="shared" ref="B14:Q14" si="0">SUM(B8:B13)</f>
        <v>0</v>
      </c>
      <c r="C14" s="454">
        <f t="shared" si="0"/>
        <v>0</v>
      </c>
      <c r="D14" s="454">
        <f t="shared" si="0"/>
        <v>0</v>
      </c>
      <c r="E14" s="454">
        <f t="shared" si="0"/>
        <v>0</v>
      </c>
      <c r="F14" s="455">
        <f t="shared" si="0"/>
        <v>22310</v>
      </c>
      <c r="G14" s="455">
        <f t="shared" si="0"/>
        <v>156987.17830237083</v>
      </c>
      <c r="H14" s="454">
        <f t="shared" si="0"/>
        <v>0</v>
      </c>
      <c r="I14" s="454">
        <f t="shared" si="0"/>
        <v>0</v>
      </c>
      <c r="J14" s="454">
        <f t="shared" si="0"/>
        <v>0</v>
      </c>
      <c r="K14" s="454">
        <f t="shared" si="0"/>
        <v>0</v>
      </c>
      <c r="L14" s="454">
        <f t="shared" si="0"/>
        <v>0</v>
      </c>
      <c r="M14" s="454">
        <f t="shared" si="0"/>
        <v>0</v>
      </c>
      <c r="N14" s="454">
        <f t="shared" si="0"/>
        <v>22310</v>
      </c>
      <c r="O14" s="454">
        <f t="shared" si="0"/>
        <v>156987.17830237083</v>
      </c>
      <c r="P14" s="454">
        <f t="shared" si="0"/>
        <v>0</v>
      </c>
      <c r="Q14" s="454">
        <f t="shared" si="0"/>
        <v>0</v>
      </c>
    </row>
    <row r="15" spans="1:17">
      <c r="G15" s="432"/>
    </row>
    <row r="16" spans="1:17" ht="14.25">
      <c r="A16" s="965" t="s">
        <v>296</v>
      </c>
      <c r="B16" s="965"/>
      <c r="C16" s="965"/>
      <c r="D16" s="965"/>
      <c r="E16" s="965"/>
      <c r="F16" s="965"/>
      <c r="G16" s="965"/>
      <c r="H16" s="965"/>
      <c r="I16" s="965"/>
      <c r="J16" s="965"/>
      <c r="K16" s="965"/>
      <c r="L16" s="965"/>
      <c r="M16" s="965"/>
      <c r="N16" s="965"/>
      <c r="O16" s="965"/>
      <c r="P16" s="965"/>
      <c r="Q16" s="965"/>
    </row>
    <row r="17" spans="1:17">
      <c r="A17" s="966" t="s">
        <v>133</v>
      </c>
      <c r="B17" s="966"/>
      <c r="C17" s="966"/>
      <c r="D17" s="966"/>
      <c r="E17" s="966"/>
      <c r="F17" s="966"/>
      <c r="G17" s="966"/>
      <c r="H17" s="966"/>
      <c r="I17" s="966"/>
      <c r="J17" s="966"/>
      <c r="K17" s="966"/>
      <c r="L17" s="966"/>
      <c r="M17" s="966"/>
      <c r="N17" s="966"/>
      <c r="O17" s="966"/>
      <c r="P17" s="966"/>
      <c r="Q17" s="966"/>
    </row>
    <row r="18" spans="1:17" ht="14.25" customHeight="1">
      <c r="A18" s="769" t="s">
        <v>558</v>
      </c>
      <c r="B18" s="769"/>
      <c r="C18" s="769"/>
      <c r="D18" s="769"/>
      <c r="E18" s="769"/>
      <c r="F18" s="769"/>
      <c r="G18" s="769"/>
      <c r="H18" s="769"/>
      <c r="I18" s="769"/>
      <c r="J18" s="769"/>
      <c r="K18" s="769"/>
      <c r="L18" s="769"/>
      <c r="M18" s="769"/>
      <c r="N18" s="769"/>
      <c r="O18" s="769"/>
      <c r="P18" s="769"/>
      <c r="Q18" s="769"/>
    </row>
    <row r="19" spans="1:17" ht="12.75" customHeight="1">
      <c r="A19" s="839" t="s">
        <v>297</v>
      </c>
      <c r="B19" s="839"/>
      <c r="C19" s="839"/>
      <c r="D19" s="839"/>
      <c r="E19" s="839"/>
      <c r="F19" s="839"/>
      <c r="G19" s="839"/>
      <c r="H19" s="839"/>
      <c r="I19" s="839"/>
      <c r="J19" s="839"/>
      <c r="K19" s="839"/>
      <c r="L19" s="839"/>
      <c r="M19" s="839"/>
      <c r="N19" s="839"/>
      <c r="O19" s="839"/>
      <c r="P19" s="839"/>
      <c r="Q19" s="839"/>
    </row>
    <row r="20" spans="1:17" ht="12.75" customHeight="1">
      <c r="A20" s="804" t="s">
        <v>268</v>
      </c>
      <c r="B20" s="804"/>
      <c r="C20" s="804"/>
      <c r="D20" s="804"/>
      <c r="E20" s="804"/>
      <c r="F20" s="804"/>
      <c r="G20" s="804"/>
      <c r="H20" s="804"/>
      <c r="I20" s="804"/>
      <c r="J20" s="804"/>
      <c r="K20" s="804"/>
      <c r="L20" s="804"/>
      <c r="M20" s="804"/>
      <c r="N20" s="804"/>
      <c r="O20" s="804"/>
      <c r="P20" s="804"/>
      <c r="Q20" s="804"/>
    </row>
    <row r="21" spans="1:17" ht="16.350000000000001" customHeight="1"/>
    <row r="22" spans="1:17" ht="15" customHeight="1">
      <c r="A22" s="832" t="s">
        <v>298</v>
      </c>
      <c r="B22" s="833"/>
      <c r="C22" s="833"/>
      <c r="D22" s="833"/>
      <c r="E22" s="833"/>
      <c r="F22" s="833"/>
      <c r="G22" s="833"/>
      <c r="H22" s="833"/>
      <c r="I22" s="833"/>
      <c r="J22" s="833"/>
      <c r="K22" s="833"/>
      <c r="L22" s="833"/>
      <c r="M22" s="833"/>
      <c r="N22" s="833"/>
      <c r="O22" s="833"/>
      <c r="P22" s="833"/>
      <c r="Q22" s="834"/>
    </row>
    <row r="23" spans="1:17">
      <c r="A23" s="694"/>
      <c r="B23" s="849" t="s">
        <v>282</v>
      </c>
      <c r="C23" s="850"/>
      <c r="D23" s="850"/>
      <c r="E23" s="851"/>
      <c r="F23" s="849" t="s">
        <v>299</v>
      </c>
      <c r="G23" s="850"/>
      <c r="H23" s="850"/>
      <c r="I23" s="851"/>
      <c r="J23" s="849" t="s">
        <v>283</v>
      </c>
      <c r="K23" s="850"/>
      <c r="L23" s="850"/>
      <c r="M23" s="851"/>
      <c r="N23" s="849" t="s">
        <v>7</v>
      </c>
      <c r="O23" s="850"/>
      <c r="P23" s="850"/>
      <c r="Q23" s="851"/>
    </row>
    <row r="24" spans="1:17" ht="13.35" hidden="1" customHeight="1">
      <c r="A24" s="379"/>
      <c r="B24" s="356" t="s">
        <v>300</v>
      </c>
      <c r="C24" s="703" t="s">
        <v>285</v>
      </c>
      <c r="D24" s="703"/>
      <c r="E24" s="703"/>
      <c r="F24" s="703" t="s">
        <v>284</v>
      </c>
      <c r="G24" s="703" t="s">
        <v>285</v>
      </c>
      <c r="H24" s="703"/>
      <c r="I24" s="703"/>
      <c r="J24" s="356" t="s">
        <v>284</v>
      </c>
      <c r="K24" s="703" t="s">
        <v>285</v>
      </c>
      <c r="L24" s="703"/>
      <c r="M24" s="703"/>
      <c r="N24" s="356" t="s">
        <v>284</v>
      </c>
      <c r="O24" s="703" t="s">
        <v>285</v>
      </c>
      <c r="P24" s="703"/>
      <c r="Q24" s="703"/>
    </row>
    <row r="25" spans="1:17" ht="13.35" hidden="1" customHeight="1">
      <c r="A25" s="380"/>
      <c r="B25" s="697"/>
      <c r="C25" s="694" t="s">
        <v>286</v>
      </c>
      <c r="D25" s="694" t="s">
        <v>287</v>
      </c>
      <c r="E25" s="694" t="s">
        <v>288</v>
      </c>
      <c r="F25" s="694"/>
      <c r="G25" s="694" t="s">
        <v>286</v>
      </c>
      <c r="H25" s="694" t="s">
        <v>287</v>
      </c>
      <c r="I25" s="694" t="s">
        <v>288</v>
      </c>
      <c r="J25" s="697"/>
      <c r="K25" s="694" t="s">
        <v>286</v>
      </c>
      <c r="L25" s="694" t="s">
        <v>287</v>
      </c>
      <c r="M25" s="694" t="s">
        <v>288</v>
      </c>
      <c r="N25" s="697"/>
      <c r="O25" s="694" t="s">
        <v>286</v>
      </c>
      <c r="P25" s="694" t="s">
        <v>287</v>
      </c>
      <c r="Q25" s="694" t="s">
        <v>288</v>
      </c>
    </row>
    <row r="26" spans="1:17" ht="13.35" customHeight="1">
      <c r="A26" s="843" t="s">
        <v>281</v>
      </c>
      <c r="B26" s="840" t="s">
        <v>300</v>
      </c>
      <c r="C26" s="846" t="s">
        <v>285</v>
      </c>
      <c r="D26" s="847"/>
      <c r="E26" s="848"/>
      <c r="F26" s="840" t="s">
        <v>284</v>
      </c>
      <c r="G26" s="698"/>
      <c r="H26" s="381"/>
      <c r="I26" s="382"/>
      <c r="J26" s="840" t="s">
        <v>284</v>
      </c>
      <c r="K26" s="383"/>
      <c r="L26" s="381"/>
      <c r="M26" s="382"/>
      <c r="N26" s="384"/>
      <c r="O26" s="383"/>
      <c r="P26" s="381"/>
      <c r="Q26" s="382"/>
    </row>
    <row r="27" spans="1:17" ht="28.5" customHeight="1">
      <c r="A27" s="844"/>
      <c r="B27" s="841"/>
      <c r="C27" s="836"/>
      <c r="D27" s="837"/>
      <c r="E27" s="838"/>
      <c r="F27" s="841"/>
      <c r="G27" s="836" t="s">
        <v>285</v>
      </c>
      <c r="H27" s="837"/>
      <c r="I27" s="838"/>
      <c r="J27" s="841"/>
      <c r="K27" s="836" t="s">
        <v>285</v>
      </c>
      <c r="L27" s="837"/>
      <c r="M27" s="838"/>
      <c r="N27" s="841" t="s">
        <v>284</v>
      </c>
      <c r="O27" s="836" t="s">
        <v>285</v>
      </c>
      <c r="P27" s="837"/>
      <c r="Q27" s="838"/>
    </row>
    <row r="28" spans="1:17">
      <c r="A28" s="845"/>
      <c r="B28" s="842"/>
      <c r="C28" s="696" t="s">
        <v>286</v>
      </c>
      <c r="D28" s="703" t="s">
        <v>287</v>
      </c>
      <c r="E28" s="703" t="s">
        <v>288</v>
      </c>
      <c r="F28" s="842"/>
      <c r="G28" s="696" t="s">
        <v>286</v>
      </c>
      <c r="H28" s="703" t="s">
        <v>287</v>
      </c>
      <c r="I28" s="703" t="s">
        <v>288</v>
      </c>
      <c r="J28" s="842"/>
      <c r="K28" s="696" t="s">
        <v>286</v>
      </c>
      <c r="L28" s="703" t="s">
        <v>287</v>
      </c>
      <c r="M28" s="703" t="s">
        <v>288</v>
      </c>
      <c r="N28" s="842"/>
      <c r="O28" s="696" t="s">
        <v>286</v>
      </c>
      <c r="P28" s="703" t="s">
        <v>287</v>
      </c>
      <c r="Q28" s="703" t="s">
        <v>288</v>
      </c>
    </row>
    <row r="29" spans="1:17">
      <c r="A29" s="370" t="s">
        <v>289</v>
      </c>
      <c r="B29" s="214"/>
      <c r="C29" s="214"/>
      <c r="D29" s="214"/>
      <c r="E29" s="214"/>
      <c r="F29" s="376"/>
      <c r="G29" s="376"/>
      <c r="H29" s="214"/>
      <c r="I29" s="214"/>
      <c r="J29" s="214"/>
      <c r="K29" s="214"/>
      <c r="L29" s="214"/>
      <c r="M29" s="214"/>
      <c r="N29" s="214"/>
      <c r="O29" s="214"/>
      <c r="P29" s="214"/>
      <c r="Q29" s="214"/>
    </row>
    <row r="30" spans="1:17">
      <c r="A30" s="370" t="s">
        <v>290</v>
      </c>
      <c r="B30" s="214"/>
      <c r="C30" s="214"/>
      <c r="D30" s="214"/>
      <c r="E30" s="214"/>
      <c r="F30" s="376"/>
      <c r="G30" s="376"/>
      <c r="H30" s="214"/>
      <c r="I30" s="214"/>
      <c r="J30" s="214"/>
      <c r="K30" s="214"/>
      <c r="L30" s="214"/>
      <c r="M30" s="214"/>
      <c r="N30" s="214"/>
      <c r="O30" s="214"/>
      <c r="P30" s="214"/>
      <c r="Q30" s="214"/>
    </row>
    <row r="31" spans="1:17">
      <c r="A31" s="370" t="s">
        <v>291</v>
      </c>
      <c r="B31" s="214"/>
      <c r="C31" s="214"/>
      <c r="D31" s="214"/>
      <c r="E31" s="214"/>
      <c r="F31" s="376"/>
      <c r="G31" s="376"/>
      <c r="H31" s="214"/>
      <c r="I31" s="214"/>
      <c r="J31" s="214"/>
      <c r="K31" s="214"/>
      <c r="L31" s="214"/>
      <c r="M31" s="214"/>
      <c r="N31" s="214"/>
      <c r="O31" s="214"/>
      <c r="P31" s="214"/>
      <c r="Q31" s="214"/>
    </row>
    <row r="32" spans="1:17">
      <c r="A32" s="370" t="s">
        <v>292</v>
      </c>
      <c r="B32" s="214"/>
      <c r="C32" s="214"/>
      <c r="D32" s="214"/>
      <c r="E32" s="214"/>
      <c r="F32" s="376"/>
      <c r="G32" s="376"/>
      <c r="H32" s="214"/>
      <c r="I32" s="214"/>
      <c r="J32" s="214"/>
      <c r="K32" s="214"/>
      <c r="L32" s="214"/>
      <c r="M32" s="214"/>
      <c r="N32" s="214"/>
      <c r="O32" s="214"/>
      <c r="P32" s="214"/>
      <c r="Q32" s="214"/>
    </row>
    <row r="33" spans="1:17">
      <c r="A33" s="370" t="s">
        <v>293</v>
      </c>
      <c r="B33" s="214"/>
      <c r="C33" s="214"/>
      <c r="D33" s="214"/>
      <c r="E33" s="214"/>
      <c r="F33" s="376"/>
      <c r="G33" s="376"/>
      <c r="H33" s="214"/>
      <c r="I33" s="214"/>
      <c r="J33" s="214"/>
      <c r="K33" s="214"/>
      <c r="L33" s="214"/>
      <c r="M33" s="214"/>
      <c r="N33" s="214"/>
      <c r="O33" s="214"/>
      <c r="P33" s="214"/>
      <c r="Q33" s="214"/>
    </row>
    <row r="34" spans="1:17" ht="13.5" thickBot="1">
      <c r="A34" s="371" t="s">
        <v>294</v>
      </c>
      <c r="B34" s="385"/>
      <c r="C34" s="385"/>
      <c r="D34" s="385"/>
      <c r="E34" s="385"/>
      <c r="F34" s="386"/>
      <c r="G34" s="386"/>
      <c r="H34" s="385"/>
      <c r="I34" s="385"/>
      <c r="J34" s="385"/>
      <c r="K34" s="385"/>
      <c r="L34" s="385"/>
      <c r="M34" s="385"/>
      <c r="N34" s="385"/>
      <c r="O34" s="385"/>
      <c r="P34" s="385"/>
      <c r="Q34" s="385"/>
    </row>
    <row r="35" spans="1:17" ht="13.5" thickBot="1">
      <c r="A35" s="278" t="s">
        <v>295</v>
      </c>
      <c r="B35" s="377">
        <f t="shared" ref="B35:Q35" si="1">SUM(B29:B34)</f>
        <v>0</v>
      </c>
      <c r="C35" s="377">
        <f t="shared" si="1"/>
        <v>0</v>
      </c>
      <c r="D35" s="377">
        <f t="shared" si="1"/>
        <v>0</v>
      </c>
      <c r="E35" s="377">
        <f t="shared" si="1"/>
        <v>0</v>
      </c>
      <c r="F35" s="378">
        <f t="shared" si="1"/>
        <v>0</v>
      </c>
      <c r="G35" s="378">
        <f t="shared" si="1"/>
        <v>0</v>
      </c>
      <c r="H35" s="377">
        <f t="shared" si="1"/>
        <v>0</v>
      </c>
      <c r="I35" s="377">
        <f t="shared" si="1"/>
        <v>0</v>
      </c>
      <c r="J35" s="377">
        <f t="shared" si="1"/>
        <v>0</v>
      </c>
      <c r="K35" s="377">
        <f t="shared" si="1"/>
        <v>0</v>
      </c>
      <c r="L35" s="377">
        <f t="shared" si="1"/>
        <v>0</v>
      </c>
      <c r="M35" s="377">
        <f t="shared" si="1"/>
        <v>0</v>
      </c>
      <c r="N35" s="377">
        <f t="shared" si="1"/>
        <v>0</v>
      </c>
      <c r="O35" s="377">
        <f t="shared" si="1"/>
        <v>0</v>
      </c>
      <c r="P35" s="377">
        <f t="shared" si="1"/>
        <v>0</v>
      </c>
      <c r="Q35" s="387">
        <f t="shared" si="1"/>
        <v>0</v>
      </c>
    </row>
    <row r="36" spans="1:17">
      <c r="A36" s="6"/>
      <c r="B36" s="388"/>
      <c r="C36" s="388"/>
      <c r="D36" s="388"/>
      <c r="E36" s="388"/>
      <c r="F36" s="389"/>
      <c r="G36" s="389"/>
      <c r="H36" s="388"/>
      <c r="I36" s="388"/>
      <c r="J36" s="388"/>
      <c r="K36" s="388"/>
      <c r="L36" s="388"/>
      <c r="M36" s="388"/>
      <c r="N36" s="388"/>
      <c r="O36" s="388"/>
      <c r="P36" s="388"/>
      <c r="Q36" s="390"/>
    </row>
    <row r="37" spans="1:17">
      <c r="A37" s="839" t="s">
        <v>301</v>
      </c>
      <c r="B37" s="839"/>
      <c r="C37" s="839"/>
      <c r="D37" s="839"/>
      <c r="E37" s="839"/>
      <c r="F37" s="839"/>
      <c r="G37" s="839"/>
      <c r="H37" s="839"/>
      <c r="I37" s="839"/>
      <c r="J37" s="839"/>
      <c r="K37" s="839"/>
      <c r="L37" s="839"/>
      <c r="M37" s="839"/>
      <c r="N37" s="839"/>
      <c r="O37" s="839"/>
      <c r="P37" s="839"/>
      <c r="Q37" s="839"/>
    </row>
    <row r="38" spans="1:17">
      <c r="A38" s="804" t="s">
        <v>268</v>
      </c>
      <c r="B38" s="804"/>
      <c r="C38" s="804"/>
      <c r="D38" s="804"/>
      <c r="E38" s="804"/>
      <c r="F38" s="804"/>
      <c r="G38" s="804"/>
      <c r="H38" s="804"/>
      <c r="I38" s="804"/>
      <c r="J38" s="804"/>
      <c r="K38" s="804"/>
      <c r="L38" s="804"/>
      <c r="M38" s="804"/>
      <c r="N38" s="804"/>
      <c r="O38" s="804"/>
      <c r="P38" s="804"/>
      <c r="Q38" s="804"/>
    </row>
    <row r="39" spans="1:17">
      <c r="A39" s="120"/>
      <c r="B39" s="120"/>
      <c r="C39" s="120"/>
      <c r="D39" s="120"/>
      <c r="E39" s="120"/>
      <c r="F39" s="343"/>
      <c r="G39" s="343"/>
      <c r="H39" s="120"/>
      <c r="I39" s="120"/>
      <c r="J39" s="120"/>
      <c r="K39" s="120"/>
      <c r="L39" s="120"/>
      <c r="M39" s="120"/>
      <c r="N39" s="120"/>
      <c r="O39" s="120"/>
      <c r="P39" s="275"/>
      <c r="Q39" s="275"/>
    </row>
    <row r="40" spans="1:17" ht="15.75">
      <c r="A40" s="832" t="s">
        <v>302</v>
      </c>
      <c r="B40" s="833"/>
      <c r="C40" s="833"/>
      <c r="D40" s="833"/>
      <c r="E40" s="833"/>
      <c r="F40" s="833"/>
      <c r="G40" s="833"/>
      <c r="H40" s="833"/>
      <c r="I40" s="833"/>
      <c r="J40" s="833"/>
      <c r="K40" s="833"/>
      <c r="L40" s="833"/>
      <c r="M40" s="833"/>
      <c r="N40" s="833"/>
      <c r="O40" s="833"/>
      <c r="P40" s="833"/>
      <c r="Q40" s="834"/>
    </row>
    <row r="41" spans="1:17">
      <c r="A41" s="843" t="s">
        <v>281</v>
      </c>
      <c r="B41" s="849" t="s">
        <v>282</v>
      </c>
      <c r="C41" s="850"/>
      <c r="D41" s="850"/>
      <c r="E41" s="851"/>
      <c r="F41" s="849" t="s">
        <v>299</v>
      </c>
      <c r="G41" s="850"/>
      <c r="H41" s="850"/>
      <c r="I41" s="851"/>
      <c r="J41" s="849" t="s">
        <v>283</v>
      </c>
      <c r="K41" s="850"/>
      <c r="L41" s="850"/>
      <c r="M41" s="851"/>
      <c r="N41" s="849" t="s">
        <v>7</v>
      </c>
      <c r="O41" s="850"/>
      <c r="P41" s="850"/>
      <c r="Q41" s="851"/>
    </row>
    <row r="42" spans="1:17" ht="33.75" customHeight="1">
      <c r="A42" s="844"/>
      <c r="B42" s="840" t="s">
        <v>303</v>
      </c>
      <c r="C42" s="849" t="s">
        <v>285</v>
      </c>
      <c r="D42" s="850"/>
      <c r="E42" s="851"/>
      <c r="F42" s="840" t="s">
        <v>304</v>
      </c>
      <c r="G42" s="849" t="s">
        <v>285</v>
      </c>
      <c r="H42" s="850"/>
      <c r="I42" s="851"/>
      <c r="J42" s="840" t="s">
        <v>303</v>
      </c>
      <c r="K42" s="849" t="s">
        <v>285</v>
      </c>
      <c r="L42" s="850"/>
      <c r="M42" s="851"/>
      <c r="N42" s="840" t="s">
        <v>303</v>
      </c>
      <c r="O42" s="849" t="s">
        <v>285</v>
      </c>
      <c r="P42" s="850"/>
      <c r="Q42" s="851"/>
    </row>
    <row r="43" spans="1:17" ht="19.5" customHeight="1">
      <c r="A43" s="845"/>
      <c r="B43" s="842"/>
      <c r="C43" s="703" t="s">
        <v>286</v>
      </c>
      <c r="D43" s="703" t="s">
        <v>287</v>
      </c>
      <c r="E43" s="703" t="s">
        <v>288</v>
      </c>
      <c r="F43" s="842"/>
      <c r="G43" s="703" t="s">
        <v>305</v>
      </c>
      <c r="H43" s="703" t="s">
        <v>287</v>
      </c>
      <c r="I43" s="703" t="s">
        <v>288</v>
      </c>
      <c r="J43" s="842"/>
      <c r="K43" s="703" t="s">
        <v>286</v>
      </c>
      <c r="L43" s="703" t="s">
        <v>287</v>
      </c>
      <c r="M43" s="703" t="s">
        <v>288</v>
      </c>
      <c r="N43" s="842"/>
      <c r="O43" s="703" t="s">
        <v>286</v>
      </c>
      <c r="P43" s="703" t="s">
        <v>287</v>
      </c>
      <c r="Q43" s="703" t="s">
        <v>288</v>
      </c>
    </row>
    <row r="44" spans="1:17">
      <c r="A44" s="370" t="s">
        <v>289</v>
      </c>
      <c r="B44" s="214"/>
      <c r="C44" s="214"/>
      <c r="D44" s="214"/>
      <c r="E44" s="214"/>
      <c r="F44" s="376"/>
      <c r="G44" s="376"/>
      <c r="H44" s="214"/>
      <c r="I44" s="214"/>
      <c r="J44" s="214"/>
      <c r="K44" s="214"/>
      <c r="L44" s="214"/>
      <c r="M44" s="214"/>
      <c r="N44" s="214"/>
      <c r="O44" s="214"/>
      <c r="P44" s="214"/>
      <c r="Q44" s="214"/>
    </row>
    <row r="45" spans="1:17">
      <c r="A45" s="370" t="s">
        <v>290</v>
      </c>
      <c r="B45" s="214"/>
      <c r="C45" s="214"/>
      <c r="D45" s="214"/>
      <c r="E45" s="214"/>
      <c r="F45" s="376"/>
      <c r="G45" s="376"/>
      <c r="H45" s="214"/>
      <c r="I45" s="214"/>
      <c r="J45" s="214"/>
      <c r="K45" s="214"/>
      <c r="L45" s="214"/>
      <c r="M45" s="214"/>
      <c r="N45" s="214"/>
      <c r="O45" s="214"/>
      <c r="P45" s="214"/>
      <c r="Q45" s="214"/>
    </row>
    <row r="46" spans="1:17">
      <c r="A46" s="370" t="s">
        <v>291</v>
      </c>
      <c r="B46" s="214"/>
      <c r="C46" s="214"/>
      <c r="D46" s="214"/>
      <c r="E46" s="214"/>
      <c r="F46" s="376"/>
      <c r="G46" s="376"/>
      <c r="H46" s="214"/>
      <c r="I46" s="214"/>
      <c r="J46" s="214"/>
      <c r="K46" s="214"/>
      <c r="L46" s="214"/>
      <c r="M46" s="214"/>
      <c r="N46" s="214"/>
      <c r="O46" s="214"/>
      <c r="P46" s="214"/>
      <c r="Q46" s="214"/>
    </row>
    <row r="47" spans="1:17">
      <c r="A47" s="370" t="s">
        <v>292</v>
      </c>
      <c r="B47" s="214"/>
      <c r="C47" s="214"/>
      <c r="D47" s="214"/>
      <c r="E47" s="214"/>
      <c r="F47" s="376"/>
      <c r="G47" s="376"/>
      <c r="H47" s="214"/>
      <c r="I47" s="214"/>
      <c r="J47" s="214"/>
      <c r="K47" s="214"/>
      <c r="L47" s="214"/>
      <c r="M47" s="214"/>
      <c r="N47" s="214"/>
      <c r="O47" s="214"/>
      <c r="P47" s="214"/>
      <c r="Q47" s="214"/>
    </row>
    <row r="48" spans="1:17">
      <c r="A48" s="370" t="s">
        <v>293</v>
      </c>
      <c r="B48" s="214"/>
      <c r="C48" s="214"/>
      <c r="D48" s="214"/>
      <c r="E48" s="214"/>
      <c r="F48" s="376"/>
      <c r="G48" s="376"/>
      <c r="H48" s="214"/>
      <c r="I48" s="214"/>
      <c r="J48" s="214"/>
      <c r="K48" s="214"/>
      <c r="L48" s="214"/>
      <c r="M48" s="214"/>
      <c r="N48" s="214"/>
      <c r="O48" s="214"/>
      <c r="P48" s="214"/>
      <c r="Q48" s="214"/>
    </row>
    <row r="49" spans="1:18" ht="13.5" thickBot="1">
      <c r="A49" s="371" t="s">
        <v>294</v>
      </c>
      <c r="B49" s="385"/>
      <c r="C49" s="385"/>
      <c r="D49" s="385"/>
      <c r="E49" s="385"/>
      <c r="F49" s="386"/>
      <c r="G49" s="386"/>
      <c r="H49" s="385"/>
      <c r="I49" s="385"/>
      <c r="J49" s="385"/>
      <c r="K49" s="385"/>
      <c r="L49" s="385"/>
      <c r="M49" s="385"/>
      <c r="N49" s="385"/>
      <c r="O49" s="385"/>
      <c r="P49" s="385"/>
      <c r="Q49" s="385"/>
    </row>
    <row r="50" spans="1:18" ht="13.5" thickBot="1">
      <c r="A50" s="278" t="s">
        <v>295</v>
      </c>
      <c r="B50" s="377">
        <f t="shared" ref="B50:Q50" si="2">SUM(B44:B49)</f>
        <v>0</v>
      </c>
      <c r="C50" s="377">
        <f t="shared" si="2"/>
        <v>0</v>
      </c>
      <c r="D50" s="377">
        <f t="shared" si="2"/>
        <v>0</v>
      </c>
      <c r="E50" s="377">
        <f t="shared" si="2"/>
        <v>0</v>
      </c>
      <c r="F50" s="378">
        <f t="shared" si="2"/>
        <v>0</v>
      </c>
      <c r="G50" s="378">
        <f t="shared" si="2"/>
        <v>0</v>
      </c>
      <c r="H50" s="377">
        <f t="shared" si="2"/>
        <v>0</v>
      </c>
      <c r="I50" s="377">
        <f t="shared" si="2"/>
        <v>0</v>
      </c>
      <c r="J50" s="377">
        <f t="shared" si="2"/>
        <v>0</v>
      </c>
      <c r="K50" s="377">
        <f t="shared" si="2"/>
        <v>0</v>
      </c>
      <c r="L50" s="377">
        <f t="shared" si="2"/>
        <v>0</v>
      </c>
      <c r="M50" s="377">
        <f t="shared" si="2"/>
        <v>0</v>
      </c>
      <c r="N50" s="377">
        <f t="shared" si="2"/>
        <v>0</v>
      </c>
      <c r="O50" s="377">
        <f t="shared" si="2"/>
        <v>0</v>
      </c>
      <c r="P50" s="377">
        <f t="shared" si="2"/>
        <v>0</v>
      </c>
      <c r="Q50" s="387">
        <f t="shared" si="2"/>
        <v>0</v>
      </c>
    </row>
    <row r="52" spans="1:18">
      <c r="A52" s="835" t="s">
        <v>306</v>
      </c>
      <c r="B52" s="835"/>
      <c r="C52" s="835"/>
      <c r="D52" s="835"/>
      <c r="E52" s="835"/>
      <c r="F52" s="835"/>
      <c r="G52" s="835"/>
      <c r="H52" s="835"/>
      <c r="I52" s="835"/>
      <c r="J52" s="835"/>
      <c r="K52" s="835"/>
      <c r="L52" s="835"/>
      <c r="M52" s="835"/>
      <c r="N52" s="835"/>
      <c r="O52" s="835"/>
      <c r="P52" s="835"/>
      <c r="Q52" s="974"/>
      <c r="R52" s="975"/>
    </row>
    <row r="53" spans="1:18">
      <c r="A53" s="804" t="s">
        <v>268</v>
      </c>
      <c r="B53" s="804"/>
      <c r="C53" s="804"/>
      <c r="D53" s="804"/>
      <c r="E53" s="804"/>
      <c r="F53" s="804"/>
      <c r="G53" s="804"/>
      <c r="H53" s="804"/>
      <c r="I53" s="804"/>
      <c r="J53" s="804"/>
      <c r="K53" s="804"/>
      <c r="L53" s="804"/>
      <c r="M53" s="804"/>
      <c r="N53" s="804"/>
      <c r="O53" s="804"/>
      <c r="P53" s="804"/>
      <c r="Q53" s="804"/>
    </row>
    <row r="54" spans="1:18">
      <c r="A54" s="964" t="s">
        <v>307</v>
      </c>
      <c r="B54" s="964"/>
      <c r="C54" s="964"/>
      <c r="D54" s="964"/>
      <c r="E54" s="964"/>
      <c r="F54" s="964"/>
      <c r="G54" s="964"/>
      <c r="H54" s="964"/>
      <c r="I54" s="964"/>
      <c r="J54" s="964"/>
      <c r="K54" s="964"/>
      <c r="L54" s="964"/>
      <c r="M54" s="964"/>
      <c r="N54" s="964"/>
      <c r="O54" s="964"/>
      <c r="P54" s="964"/>
      <c r="Q54" s="964"/>
    </row>
  </sheetData>
  <mergeCells count="55">
    <mergeCell ref="A16:Q16"/>
    <mergeCell ref="A17:Q17"/>
    <mergeCell ref="A18:Q18"/>
    <mergeCell ref="A54:Q54"/>
    <mergeCell ref="A1:Q1"/>
    <mergeCell ref="A2:Q2"/>
    <mergeCell ref="A3:Q3"/>
    <mergeCell ref="A5:A7"/>
    <mergeCell ref="B5:E5"/>
    <mergeCell ref="F5:I5"/>
    <mergeCell ref="J5:M5"/>
    <mergeCell ref="N5:Q5"/>
    <mergeCell ref="B6:B7"/>
    <mergeCell ref="O6:Q6"/>
    <mergeCell ref="C6:E6"/>
    <mergeCell ref="F6:F7"/>
    <mergeCell ref="G6:I6"/>
    <mergeCell ref="J6:J7"/>
    <mergeCell ref="K6:M6"/>
    <mergeCell ref="N6:N7"/>
    <mergeCell ref="A19:Q19"/>
    <mergeCell ref="A20:Q20"/>
    <mergeCell ref="B23:E23"/>
    <mergeCell ref="F23:I23"/>
    <mergeCell ref="J23:M23"/>
    <mergeCell ref="N23:Q23"/>
    <mergeCell ref="A53:Q53"/>
    <mergeCell ref="A41:A43"/>
    <mergeCell ref="B41:E41"/>
    <mergeCell ref="F41:I41"/>
    <mergeCell ref="J41:M41"/>
    <mergeCell ref="N41:Q41"/>
    <mergeCell ref="B42:B43"/>
    <mergeCell ref="C42:E42"/>
    <mergeCell ref="F42:F43"/>
    <mergeCell ref="G42:I42"/>
    <mergeCell ref="J42:J43"/>
    <mergeCell ref="K42:M42"/>
    <mergeCell ref="N42:N43"/>
    <mergeCell ref="O42:Q42"/>
    <mergeCell ref="A4:Q4"/>
    <mergeCell ref="A22:Q22"/>
    <mergeCell ref="A40:Q40"/>
    <mergeCell ref="A52:Q52"/>
    <mergeCell ref="O27:Q27"/>
    <mergeCell ref="A37:Q37"/>
    <mergeCell ref="A38:Q38"/>
    <mergeCell ref="J26:J28"/>
    <mergeCell ref="K27:M27"/>
    <mergeCell ref="N27:N28"/>
    <mergeCell ref="A26:A28"/>
    <mergeCell ref="B26:B28"/>
    <mergeCell ref="C26:E27"/>
    <mergeCell ref="F26:F28"/>
    <mergeCell ref="G27:I27"/>
  </mergeCells>
  <printOptions horizontalCentered="1" verticalCentered="1" headings="1"/>
  <pageMargins left="0.25" right="0.25" top="0.5" bottom="0.5" header="0.5" footer="0.5"/>
  <pageSetup scale="71"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
  <sheetViews>
    <sheetView tabSelected="1" zoomScale="85" zoomScaleNormal="85" workbookViewId="0">
      <selection activeCell="K33" sqref="K33"/>
    </sheetView>
  </sheetViews>
  <sheetFormatPr defaultRowHeight="12.75"/>
  <cols>
    <col min="1" max="1" width="33.42578125" customWidth="1"/>
    <col min="2" max="4" width="12.7109375" customWidth="1"/>
    <col min="5" max="13" width="11.7109375" customWidth="1"/>
    <col min="14" max="14" width="11.5703125" bestFit="1" customWidth="1"/>
  </cols>
  <sheetData>
    <row r="1" spans="1:14" ht="15.75">
      <c r="A1" s="789" t="s">
        <v>308</v>
      </c>
      <c r="B1" s="789"/>
      <c r="C1" s="789"/>
      <c r="D1" s="789"/>
      <c r="E1" s="789"/>
      <c r="F1" s="789"/>
      <c r="G1" s="789"/>
      <c r="H1" s="789"/>
      <c r="I1" s="789"/>
      <c r="J1" s="789"/>
      <c r="K1" s="789"/>
      <c r="L1" s="789"/>
      <c r="M1" s="789"/>
    </row>
    <row r="2" spans="1:14" ht="15.75">
      <c r="A2" s="789" t="s">
        <v>1</v>
      </c>
      <c r="B2" s="854"/>
      <c r="C2" s="854"/>
      <c r="D2" s="854"/>
      <c r="E2" s="854"/>
      <c r="F2" s="854"/>
      <c r="G2" s="854"/>
      <c r="H2" s="854"/>
      <c r="I2" s="854"/>
      <c r="J2" s="854"/>
      <c r="K2" s="854"/>
      <c r="L2" s="854"/>
      <c r="M2" s="854"/>
    </row>
    <row r="3" spans="1:14" ht="15.75">
      <c r="A3" s="852" t="s">
        <v>572</v>
      </c>
      <c r="B3" s="853"/>
      <c r="C3" s="853"/>
      <c r="D3" s="853"/>
      <c r="E3" s="853"/>
      <c r="F3" s="853"/>
      <c r="G3" s="853"/>
      <c r="H3" s="853"/>
      <c r="I3" s="853"/>
      <c r="J3" s="853"/>
      <c r="K3" s="853"/>
      <c r="L3" s="853"/>
      <c r="M3" s="853"/>
    </row>
    <row r="4" spans="1:14" ht="15.75">
      <c r="A4" s="699"/>
      <c r="B4" s="700"/>
      <c r="C4" s="700"/>
      <c r="D4" s="700"/>
      <c r="E4" s="700"/>
      <c r="F4" s="700"/>
      <c r="G4" s="700"/>
      <c r="H4" s="700"/>
      <c r="I4" s="700"/>
      <c r="J4" s="700"/>
      <c r="K4" s="700"/>
      <c r="L4" s="700"/>
      <c r="M4" s="700"/>
    </row>
    <row r="5" spans="1:14" ht="24" customHeight="1">
      <c r="A5" s="257"/>
      <c r="B5" s="976" t="s">
        <v>309</v>
      </c>
      <c r="C5" s="976"/>
      <c r="D5" s="976"/>
      <c r="E5" s="976" t="s">
        <v>37</v>
      </c>
      <c r="F5" s="976"/>
      <c r="G5" s="976"/>
      <c r="H5" s="976" t="s">
        <v>310</v>
      </c>
      <c r="I5" s="976"/>
      <c r="J5" s="976"/>
      <c r="K5" s="977" t="s">
        <v>311</v>
      </c>
      <c r="L5" s="978"/>
      <c r="M5" s="978"/>
    </row>
    <row r="6" spans="1:14" ht="21.75" customHeight="1">
      <c r="A6" s="257"/>
      <c r="B6" s="979" t="s">
        <v>5</v>
      </c>
      <c r="C6" s="979" t="s">
        <v>6</v>
      </c>
      <c r="D6" s="979" t="s">
        <v>7</v>
      </c>
      <c r="E6" s="979" t="s">
        <v>5</v>
      </c>
      <c r="F6" s="979" t="s">
        <v>6</v>
      </c>
      <c r="G6" s="979" t="s">
        <v>7</v>
      </c>
      <c r="H6" s="979" t="s">
        <v>5</v>
      </c>
      <c r="I6" s="979" t="s">
        <v>6</v>
      </c>
      <c r="J6" s="979" t="s">
        <v>7</v>
      </c>
      <c r="K6" s="979" t="s">
        <v>5</v>
      </c>
      <c r="L6" s="979" t="s">
        <v>6</v>
      </c>
      <c r="M6" s="979" t="s">
        <v>7</v>
      </c>
    </row>
    <row r="7" spans="1:14">
      <c r="A7" s="3" t="s">
        <v>111</v>
      </c>
      <c r="B7" s="1"/>
      <c r="C7" s="1"/>
      <c r="D7" s="1"/>
      <c r="E7" s="1"/>
      <c r="F7" s="1"/>
      <c r="G7" s="1"/>
      <c r="H7" s="1"/>
      <c r="I7" s="1"/>
      <c r="J7" s="1"/>
      <c r="K7" s="1"/>
      <c r="L7" s="1"/>
      <c r="M7" s="1"/>
    </row>
    <row r="8" spans="1:14" ht="13.5" thickBot="1">
      <c r="A8" s="307"/>
      <c r="B8" s="344" t="s">
        <v>10</v>
      </c>
      <c r="C8" s="318"/>
      <c r="D8" s="345">
        <f>SUM(C8)</f>
        <v>0</v>
      </c>
      <c r="E8" s="344" t="s">
        <v>10</v>
      </c>
      <c r="F8" s="319">
        <v>0</v>
      </c>
      <c r="G8" s="345">
        <f>SUM(F8)</f>
        <v>0</v>
      </c>
      <c r="H8" s="344" t="s">
        <v>10</v>
      </c>
      <c r="I8" s="319">
        <v>0</v>
      </c>
      <c r="J8" s="345">
        <f>SUM(I8)</f>
        <v>0</v>
      </c>
      <c r="K8" s="344" t="s">
        <v>10</v>
      </c>
      <c r="L8" s="320">
        <f t="shared" ref="L8:M17" si="0">IF(C8=0, 0, I8/C8)</f>
        <v>0</v>
      </c>
      <c r="M8" s="320">
        <f t="shared" si="0"/>
        <v>0</v>
      </c>
    </row>
    <row r="9" spans="1:14" ht="13.5" thickBot="1">
      <c r="A9" s="185" t="s">
        <v>312</v>
      </c>
      <c r="B9" s="618" t="s">
        <v>10</v>
      </c>
      <c r="C9" s="322">
        <f>SUM(C8)</f>
        <v>0</v>
      </c>
      <c r="D9" s="322">
        <f>SUM(D8)</f>
        <v>0</v>
      </c>
      <c r="E9" s="618" t="s">
        <v>10</v>
      </c>
      <c r="F9" s="619">
        <f>SUM(F8)</f>
        <v>0</v>
      </c>
      <c r="G9" s="322">
        <f>SUM(G8)</f>
        <v>0</v>
      </c>
      <c r="H9" s="618" t="s">
        <v>10</v>
      </c>
      <c r="I9" s="619">
        <f>SUM(I8)</f>
        <v>0</v>
      </c>
      <c r="J9" s="322">
        <f>SUM(J8)</f>
        <v>0</v>
      </c>
      <c r="K9" s="618" t="s">
        <v>10</v>
      </c>
      <c r="L9" s="323">
        <f t="shared" si="0"/>
        <v>0</v>
      </c>
      <c r="M9" s="323">
        <f t="shared" si="0"/>
        <v>0</v>
      </c>
    </row>
    <row r="10" spans="1:14">
      <c r="A10" s="346" t="s">
        <v>25</v>
      </c>
      <c r="B10" s="347"/>
      <c r="C10" s="347"/>
      <c r="D10" s="347"/>
      <c r="E10" s="347"/>
      <c r="F10" s="347"/>
      <c r="G10" s="347"/>
      <c r="H10" s="347"/>
      <c r="I10" s="347"/>
      <c r="J10" s="347"/>
      <c r="K10" s="347"/>
      <c r="L10" s="347"/>
      <c r="M10" s="347"/>
    </row>
    <row r="11" spans="1:14" s="10" customFormat="1" ht="17.25" customHeight="1">
      <c r="A11" s="2" t="s">
        <v>313</v>
      </c>
      <c r="B11" s="259" t="s">
        <v>10</v>
      </c>
      <c r="C11" s="260">
        <v>93750</v>
      </c>
      <c r="D11" s="260">
        <f>SUM(C11)</f>
        <v>93750</v>
      </c>
      <c r="E11" s="259" t="s">
        <v>10</v>
      </c>
      <c r="F11" s="258">
        <v>0</v>
      </c>
      <c r="G11" s="258">
        <f>SUM(E11:F11)</f>
        <v>0</v>
      </c>
      <c r="H11" s="259" t="s">
        <v>10</v>
      </c>
      <c r="I11" s="258">
        <v>0</v>
      </c>
      <c r="J11" s="258">
        <f>SUM(H11:I11)</f>
        <v>0</v>
      </c>
      <c r="K11" s="259" t="s">
        <v>10</v>
      </c>
      <c r="L11" s="187">
        <f t="shared" si="0"/>
        <v>0</v>
      </c>
      <c r="M11" s="255">
        <f t="shared" si="0"/>
        <v>0</v>
      </c>
      <c r="N11" s="533"/>
    </row>
    <row r="12" spans="1:14" s="10" customFormat="1" ht="14.25">
      <c r="A12" s="2" t="s">
        <v>580</v>
      </c>
      <c r="B12" s="259" t="s">
        <v>10</v>
      </c>
      <c r="C12" s="261">
        <v>0</v>
      </c>
      <c r="D12" s="261">
        <f t="shared" ref="D12:D16" si="1">SUM(C12)</f>
        <v>0</v>
      </c>
      <c r="E12" s="259" t="s">
        <v>10</v>
      </c>
      <c r="F12" s="258">
        <v>0</v>
      </c>
      <c r="G12" s="258">
        <f t="shared" ref="G12:G14" si="2">SUM(E12:F12)</f>
        <v>0</v>
      </c>
      <c r="H12" s="259" t="s">
        <v>10</v>
      </c>
      <c r="I12" s="258">
        <v>-18452.48</v>
      </c>
      <c r="J12" s="258">
        <f t="shared" ref="J12:J14" si="3">SUM(H12:I12)</f>
        <v>-18452.48</v>
      </c>
      <c r="K12" s="259" t="s">
        <v>10</v>
      </c>
      <c r="L12" s="187">
        <f t="shared" si="0"/>
        <v>0</v>
      </c>
      <c r="M12" s="255">
        <f t="shared" si="0"/>
        <v>0</v>
      </c>
      <c r="N12" s="533"/>
    </row>
    <row r="13" spans="1:14" s="10" customFormat="1">
      <c r="A13" s="2" t="s">
        <v>314</v>
      </c>
      <c r="B13" s="259" t="s">
        <v>10</v>
      </c>
      <c r="C13" s="261">
        <v>0</v>
      </c>
      <c r="D13" s="261">
        <f t="shared" si="1"/>
        <v>0</v>
      </c>
      <c r="E13" s="259" t="s">
        <v>10</v>
      </c>
      <c r="F13" s="258">
        <v>0</v>
      </c>
      <c r="G13" s="258">
        <f t="shared" si="2"/>
        <v>0</v>
      </c>
      <c r="H13" s="259" t="s">
        <v>10</v>
      </c>
      <c r="I13" s="258"/>
      <c r="J13" s="258">
        <f t="shared" si="3"/>
        <v>0</v>
      </c>
      <c r="K13" s="259" t="s">
        <v>10</v>
      </c>
      <c r="L13" s="187">
        <f t="shared" si="0"/>
        <v>0</v>
      </c>
      <c r="M13" s="255">
        <f t="shared" si="0"/>
        <v>0</v>
      </c>
      <c r="N13" s="533"/>
    </row>
    <row r="14" spans="1:14" s="10" customFormat="1">
      <c r="A14" s="2" t="s">
        <v>315</v>
      </c>
      <c r="B14" s="259" t="s">
        <v>10</v>
      </c>
      <c r="C14" s="261">
        <v>0</v>
      </c>
      <c r="D14" s="261">
        <f t="shared" si="1"/>
        <v>0</v>
      </c>
      <c r="E14" s="259" t="s">
        <v>10</v>
      </c>
      <c r="F14" s="258">
        <v>0</v>
      </c>
      <c r="G14" s="258">
        <f t="shared" si="2"/>
        <v>0</v>
      </c>
      <c r="H14" s="259" t="s">
        <v>10</v>
      </c>
      <c r="I14" s="258">
        <v>0</v>
      </c>
      <c r="J14" s="258">
        <f t="shared" si="3"/>
        <v>0</v>
      </c>
      <c r="K14" s="259" t="s">
        <v>10</v>
      </c>
      <c r="L14" s="187">
        <f t="shared" si="0"/>
        <v>0</v>
      </c>
      <c r="M14" s="255">
        <f t="shared" si="0"/>
        <v>0</v>
      </c>
      <c r="N14" s="533"/>
    </row>
    <row r="15" spans="1:14" s="10" customFormat="1" ht="14.25">
      <c r="A15" s="2" t="s">
        <v>316</v>
      </c>
      <c r="B15" s="259" t="s">
        <v>10</v>
      </c>
      <c r="C15" s="261">
        <v>18750</v>
      </c>
      <c r="D15" s="261">
        <f t="shared" si="1"/>
        <v>18750</v>
      </c>
      <c r="E15" s="259" t="s">
        <v>10</v>
      </c>
      <c r="F15" s="258">
        <v>0</v>
      </c>
      <c r="G15" s="258">
        <f t="shared" ref="G15:G16" si="4">SUM(E15:F15)</f>
        <v>0</v>
      </c>
      <c r="H15" s="259" t="s">
        <v>10</v>
      </c>
      <c r="I15" s="258">
        <v>0</v>
      </c>
      <c r="J15" s="258">
        <f t="shared" ref="J15" si="5">SUM(H15:I15)</f>
        <v>0</v>
      </c>
      <c r="K15" s="259" t="s">
        <v>10</v>
      </c>
      <c r="L15" s="187">
        <f t="shared" ref="L15:L16" si="6">IF(C15=0, 0, I15/C15)</f>
        <v>0</v>
      </c>
      <c r="M15" s="255">
        <f t="shared" ref="M15:M16" si="7">IF(D15=0, 0, J15/D15)</f>
        <v>0</v>
      </c>
      <c r="N15" s="533"/>
    </row>
    <row r="16" spans="1:14" s="10" customFormat="1" ht="15.75" thickBot="1">
      <c r="A16" s="453" t="s">
        <v>317</v>
      </c>
      <c r="B16" s="259" t="s">
        <v>10</v>
      </c>
      <c r="C16" s="186">
        <v>0</v>
      </c>
      <c r="D16" s="261">
        <f t="shared" si="1"/>
        <v>0</v>
      </c>
      <c r="E16" s="259" t="s">
        <v>10</v>
      </c>
      <c r="F16" s="258">
        <v>0</v>
      </c>
      <c r="G16" s="258">
        <f t="shared" si="4"/>
        <v>0</v>
      </c>
      <c r="H16" s="259" t="s">
        <v>10</v>
      </c>
      <c r="I16" s="258">
        <v>0</v>
      </c>
      <c r="J16" s="258">
        <f t="shared" ref="J16" si="8">SUM(H16:I16)</f>
        <v>0</v>
      </c>
      <c r="K16" s="259" t="s">
        <v>10</v>
      </c>
      <c r="L16" s="187">
        <f t="shared" si="6"/>
        <v>0</v>
      </c>
      <c r="M16" s="255">
        <f t="shared" si="7"/>
        <v>0</v>
      </c>
      <c r="N16" s="533"/>
    </row>
    <row r="17" spans="1:14" s="10" customFormat="1" ht="13.5" thickBot="1">
      <c r="A17" s="185" t="s">
        <v>318</v>
      </c>
      <c r="B17" s="321" t="s">
        <v>10</v>
      </c>
      <c r="C17" s="322">
        <f>SUM(C11:C16)</f>
        <v>112500</v>
      </c>
      <c r="D17" s="322">
        <f>SUM(D11:D16)</f>
        <v>112500</v>
      </c>
      <c r="E17" s="321" t="s">
        <v>10</v>
      </c>
      <c r="F17" s="322">
        <f>SUM(F11:F14)</f>
        <v>0</v>
      </c>
      <c r="G17" s="322">
        <f>SUM(G11:G14)</f>
        <v>0</v>
      </c>
      <c r="H17" s="321" t="s">
        <v>10</v>
      </c>
      <c r="I17" s="322">
        <f>SUM(I11:I14)</f>
        <v>-18452.48</v>
      </c>
      <c r="J17" s="322">
        <f>SUM(J11:J14)</f>
        <v>-18452.48</v>
      </c>
      <c r="K17" s="321" t="s">
        <v>10</v>
      </c>
      <c r="L17" s="323">
        <f>I17/C17</f>
        <v>-0.16402204444444443</v>
      </c>
      <c r="M17" s="323">
        <f t="shared" si="0"/>
        <v>-0.16402204444444443</v>
      </c>
      <c r="N17" s="534"/>
    </row>
    <row r="18" spans="1:14" s="10" customFormat="1">
      <c r="I18" s="532"/>
    </row>
    <row r="19" spans="1:14" s="10" customFormat="1" ht="14.25">
      <c r="A19" s="962" t="s">
        <v>33</v>
      </c>
      <c r="B19" s="962"/>
      <c r="C19" s="962"/>
      <c r="D19" s="962"/>
      <c r="E19" s="962"/>
      <c r="F19" s="962"/>
      <c r="G19" s="962"/>
      <c r="H19" s="962"/>
      <c r="I19" s="962"/>
      <c r="J19" s="962"/>
      <c r="K19" s="962"/>
      <c r="L19" s="962"/>
      <c r="M19" s="962"/>
    </row>
    <row r="20" spans="1:14" ht="12.95" customHeight="1">
      <c r="A20" s="961" t="s">
        <v>319</v>
      </c>
      <c r="B20" s="961"/>
      <c r="C20" s="961"/>
      <c r="D20" s="961"/>
      <c r="E20" s="961"/>
      <c r="F20" s="961"/>
      <c r="G20" s="961"/>
      <c r="H20" s="961"/>
      <c r="I20" s="961"/>
      <c r="J20" s="961"/>
      <c r="K20" s="961"/>
      <c r="L20" s="961"/>
      <c r="M20" s="961"/>
    </row>
    <row r="21" spans="1:14" ht="14.25">
      <c r="A21" s="961" t="s">
        <v>579</v>
      </c>
      <c r="B21" s="961"/>
      <c r="C21" s="961"/>
      <c r="D21" s="961"/>
      <c r="E21" s="961"/>
      <c r="F21" s="961"/>
      <c r="G21" s="961"/>
      <c r="H21" s="961"/>
      <c r="I21" s="961"/>
      <c r="J21" s="961"/>
      <c r="K21" s="961"/>
      <c r="L21" s="961"/>
      <c r="M21" s="961"/>
    </row>
    <row r="22" spans="1:14">
      <c r="A22" s="964" t="s">
        <v>268</v>
      </c>
      <c r="B22" s="964"/>
      <c r="C22" s="964"/>
      <c r="D22" s="964"/>
      <c r="E22" s="964"/>
      <c r="F22" s="964"/>
      <c r="G22" s="964"/>
      <c r="H22" s="964"/>
      <c r="I22" s="964"/>
      <c r="J22" s="964"/>
      <c r="K22" s="964"/>
      <c r="L22" s="964"/>
      <c r="M22" s="964"/>
      <c r="N22" s="7"/>
    </row>
    <row r="23" spans="1:14">
      <c r="N23" s="7"/>
    </row>
    <row r="24" spans="1:14">
      <c r="A24" s="10"/>
    </row>
    <row r="25" spans="1:14">
      <c r="A25" s="81"/>
    </row>
    <row r="26" spans="1:14">
      <c r="A26" s="709"/>
    </row>
    <row r="27" spans="1:14">
      <c r="A27" s="188"/>
    </row>
    <row r="28" spans="1:14">
      <c r="A28" s="188"/>
    </row>
  </sheetData>
  <mergeCells count="11">
    <mergeCell ref="A19:M19"/>
    <mergeCell ref="A20:M20"/>
    <mergeCell ref="A21:M21"/>
    <mergeCell ref="A22:M22"/>
    <mergeCell ref="A1:M1"/>
    <mergeCell ref="A3:M3"/>
    <mergeCell ref="A2:M2"/>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D22"/>
  <sheetViews>
    <sheetView zoomScale="90" zoomScaleNormal="90" workbookViewId="0">
      <selection sqref="A1:D1"/>
    </sheetView>
  </sheetViews>
  <sheetFormatPr defaultColWidth="9.140625" defaultRowHeight="12.75"/>
  <cols>
    <col min="1" max="1" width="32.5703125" style="95" customWidth="1"/>
    <col min="2" max="2" width="10.140625" style="95" customWidth="1"/>
    <col min="3" max="3" width="18.42578125" style="95" customWidth="1"/>
    <col min="4" max="4" width="21.140625" style="95" customWidth="1"/>
    <col min="5" max="16384" width="9.140625" style="95"/>
  </cols>
  <sheetData>
    <row r="1" spans="1:4" ht="30.75" customHeight="1">
      <c r="A1" s="856" t="s">
        <v>320</v>
      </c>
      <c r="B1" s="856"/>
      <c r="C1" s="856"/>
      <c r="D1" s="856"/>
    </row>
    <row r="2" spans="1:4" ht="15.75">
      <c r="A2" s="762" t="s">
        <v>1</v>
      </c>
      <c r="B2" s="762"/>
      <c r="C2" s="762"/>
      <c r="D2" s="762"/>
    </row>
    <row r="3" spans="1:4" ht="18.75">
      <c r="A3" s="767" t="s">
        <v>576</v>
      </c>
      <c r="B3" s="767"/>
      <c r="C3" s="767"/>
      <c r="D3" s="767"/>
    </row>
    <row r="4" spans="1:4" ht="16.5" thickBot="1">
      <c r="A4" s="684"/>
      <c r="B4" s="684"/>
      <c r="C4" s="684"/>
      <c r="D4" s="684"/>
    </row>
    <row r="5" spans="1:4" ht="15.75" thickBot="1">
      <c r="A5" s="857" t="s">
        <v>321</v>
      </c>
      <c r="B5" s="858"/>
      <c r="C5" s="858"/>
      <c r="D5" s="859"/>
    </row>
    <row r="6" spans="1:4" ht="60.75" thickBot="1">
      <c r="A6" s="391" t="s">
        <v>59</v>
      </c>
      <c r="B6" s="391" t="s">
        <v>60</v>
      </c>
      <c r="C6" s="392" t="s">
        <v>322</v>
      </c>
      <c r="D6" s="392" t="s">
        <v>323</v>
      </c>
    </row>
    <row r="7" spans="1:4" ht="26.85" customHeight="1" thickBot="1">
      <c r="A7" s="393" t="s">
        <v>324</v>
      </c>
      <c r="B7" s="394" t="s">
        <v>77</v>
      </c>
      <c r="C7" s="395" t="s">
        <v>10</v>
      </c>
      <c r="D7" s="396" t="s">
        <v>10</v>
      </c>
    </row>
    <row r="8" spans="1:4" ht="26.85" customHeight="1" thickBot="1">
      <c r="A8" s="31"/>
      <c r="B8" s="31"/>
      <c r="C8" s="31"/>
      <c r="D8" s="31"/>
    </row>
    <row r="9" spans="1:4" ht="15.75" thickBot="1">
      <c r="A9" s="857" t="s">
        <v>325</v>
      </c>
      <c r="B9" s="860"/>
      <c r="C9" s="861"/>
      <c r="D9" s="31"/>
    </row>
    <row r="10" spans="1:4" ht="60.75" customHeight="1" thickBot="1">
      <c r="A10" s="391" t="s">
        <v>59</v>
      </c>
      <c r="B10" s="391" t="s">
        <v>60</v>
      </c>
      <c r="C10" s="392" t="s">
        <v>326</v>
      </c>
      <c r="D10" s="397"/>
    </row>
    <row r="11" spans="1:4" ht="26.1" customHeight="1" thickBot="1">
      <c r="A11" s="393" t="s">
        <v>327</v>
      </c>
      <c r="B11" s="394" t="s">
        <v>74</v>
      </c>
      <c r="C11" s="671">
        <v>2185</v>
      </c>
      <c r="D11" s="31"/>
    </row>
    <row r="12" spans="1:4" ht="26.1" customHeight="1">
      <c r="A12" s="31"/>
      <c r="B12" s="31"/>
      <c r="C12" s="31"/>
      <c r="D12" s="31"/>
    </row>
    <row r="13" spans="1:4" ht="13.5" thickBot="1">
      <c r="A13" s="275"/>
      <c r="B13" s="275"/>
      <c r="C13" s="275"/>
      <c r="D13" s="275"/>
    </row>
    <row r="14" spans="1:4" ht="14.25" customHeight="1" thickBot="1">
      <c r="A14" s="862" t="s">
        <v>328</v>
      </c>
      <c r="B14" s="863"/>
      <c r="C14" s="864"/>
      <c r="D14" s="275"/>
    </row>
    <row r="15" spans="1:4" ht="30.75" thickBot="1">
      <c r="A15" s="398" t="s">
        <v>329</v>
      </c>
      <c r="B15" s="399" t="s">
        <v>330</v>
      </c>
      <c r="C15" s="400" t="s">
        <v>331</v>
      </c>
      <c r="D15" s="275"/>
    </row>
    <row r="16" spans="1:4" ht="14.25">
      <c r="A16" s="672">
        <v>7436</v>
      </c>
      <c r="B16" s="673">
        <v>13844</v>
      </c>
      <c r="C16" s="674">
        <v>358</v>
      </c>
    </row>
    <row r="17" spans="1:4" ht="15" thickBot="1">
      <c r="A17" s="469"/>
      <c r="B17" s="470"/>
      <c r="C17" s="471"/>
    </row>
    <row r="19" spans="1:4">
      <c r="A19" s="769" t="s">
        <v>556</v>
      </c>
      <c r="B19" s="769"/>
      <c r="C19" s="769"/>
      <c r="D19" s="769"/>
    </row>
    <row r="20" spans="1:4" ht="28.5" customHeight="1">
      <c r="A20" s="804" t="s">
        <v>51</v>
      </c>
      <c r="B20" s="804"/>
      <c r="C20" s="804"/>
      <c r="D20" s="804"/>
    </row>
    <row r="22" spans="1:4">
      <c r="A22" s="119"/>
      <c r="B22" s="119"/>
      <c r="C22" s="119"/>
    </row>
  </sheetData>
  <mergeCells count="8">
    <mergeCell ref="A20:D20"/>
    <mergeCell ref="A1:D1"/>
    <mergeCell ref="A2:D2"/>
    <mergeCell ref="A3:D3"/>
    <mergeCell ref="A5:D5"/>
    <mergeCell ref="A9:C9"/>
    <mergeCell ref="A14:C14"/>
    <mergeCell ref="A19:D19"/>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M47"/>
  <sheetViews>
    <sheetView topLeftCell="A16" zoomScale="90" zoomScaleNormal="90" workbookViewId="0">
      <selection activeCell="M25" sqref="M25"/>
    </sheetView>
  </sheetViews>
  <sheetFormatPr defaultColWidth="8.85546875" defaultRowHeight="15"/>
  <cols>
    <col min="1" max="1" width="8.85546875" style="622"/>
    <col min="2" max="3" width="18" style="622" customWidth="1"/>
    <col min="4" max="4" width="17.140625" style="622" customWidth="1"/>
    <col min="5" max="5" width="15.85546875" style="622" customWidth="1"/>
    <col min="6" max="6" width="18.5703125" style="622" customWidth="1"/>
    <col min="7" max="7" width="17.140625" style="622" customWidth="1"/>
    <col min="8" max="8" width="17.42578125" style="622" customWidth="1"/>
    <col min="9" max="9" width="17.140625" style="622" customWidth="1"/>
    <col min="10" max="10" width="18.42578125" style="622" customWidth="1"/>
    <col min="11" max="16384" width="8.85546875" style="622"/>
  </cols>
  <sheetData>
    <row r="1" spans="1:13" ht="15.75">
      <c r="B1" s="870" t="s">
        <v>332</v>
      </c>
      <c r="C1" s="870"/>
      <c r="D1" s="870"/>
      <c r="E1" s="870"/>
      <c r="F1" s="870"/>
      <c r="G1" s="870"/>
      <c r="H1" s="870"/>
      <c r="I1" s="870"/>
      <c r="J1" s="870"/>
      <c r="K1" s="623"/>
      <c r="L1" s="623"/>
      <c r="M1" s="623"/>
    </row>
    <row r="2" spans="1:13" ht="15.75">
      <c r="B2" s="870" t="s">
        <v>1</v>
      </c>
      <c r="C2" s="870"/>
      <c r="D2" s="870"/>
      <c r="E2" s="870"/>
      <c r="F2" s="870"/>
      <c r="G2" s="870"/>
      <c r="H2" s="870"/>
      <c r="I2" s="870"/>
      <c r="J2" s="870"/>
      <c r="K2" s="624"/>
      <c r="L2" s="624"/>
      <c r="M2" s="624"/>
    </row>
    <row r="3" spans="1:13" ht="15.75">
      <c r="B3" s="871" t="s">
        <v>572</v>
      </c>
      <c r="C3" s="871"/>
      <c r="D3" s="871"/>
      <c r="E3" s="871"/>
      <c r="F3" s="871"/>
      <c r="G3" s="871"/>
      <c r="H3" s="871"/>
      <c r="I3" s="871"/>
      <c r="J3" s="871"/>
      <c r="K3" s="625"/>
      <c r="L3" s="625"/>
      <c r="M3" s="625"/>
    </row>
    <row r="4" spans="1:13" ht="16.5" thickBot="1">
      <c r="B4" s="626"/>
      <c r="C4" s="626"/>
      <c r="D4" s="626"/>
      <c r="E4" s="626"/>
      <c r="F4" s="626"/>
      <c r="G4" s="626"/>
      <c r="H4" s="626"/>
      <c r="I4" s="626"/>
      <c r="J4" s="626"/>
    </row>
    <row r="5" spans="1:13" ht="16.5" thickBot="1">
      <c r="A5" s="634"/>
      <c r="B5" s="867"/>
      <c r="C5" s="868"/>
      <c r="D5" s="868"/>
      <c r="E5" s="868"/>
      <c r="F5" s="868"/>
      <c r="G5" s="868"/>
      <c r="H5" s="868"/>
      <c r="I5" s="868"/>
      <c r="J5" s="869"/>
    </row>
    <row r="6" spans="1:13" s="627" customFormat="1" ht="30">
      <c r="A6" s="634"/>
      <c r="B6" s="635"/>
      <c r="C6" s="636"/>
      <c r="D6" s="636" t="s">
        <v>333</v>
      </c>
      <c r="E6" s="636"/>
      <c r="F6" s="636"/>
      <c r="G6" s="636" t="s">
        <v>334</v>
      </c>
      <c r="H6" s="636"/>
      <c r="I6" s="636"/>
      <c r="J6" s="637" t="s">
        <v>335</v>
      </c>
    </row>
    <row r="7" spans="1:13" ht="51" customHeight="1">
      <c r="A7" s="634"/>
      <c r="B7" s="983" t="s">
        <v>336</v>
      </c>
      <c r="C7" s="984" t="s">
        <v>337</v>
      </c>
      <c r="D7" s="984" t="s">
        <v>338</v>
      </c>
      <c r="E7" s="984" t="s">
        <v>339</v>
      </c>
      <c r="F7" s="984" t="s">
        <v>340</v>
      </c>
      <c r="G7" s="984" t="s">
        <v>341</v>
      </c>
      <c r="H7" s="984" t="s">
        <v>342</v>
      </c>
      <c r="I7" s="984" t="s">
        <v>343</v>
      </c>
      <c r="J7" s="985" t="s">
        <v>344</v>
      </c>
    </row>
    <row r="8" spans="1:13" s="627" customFormat="1" ht="15.75">
      <c r="A8" s="656">
        <v>43831</v>
      </c>
      <c r="B8" s="640"/>
      <c r="C8" s="638"/>
      <c r="D8" s="638"/>
      <c r="E8" s="638"/>
      <c r="F8" s="641"/>
      <c r="G8" s="641"/>
      <c r="H8" s="641"/>
      <c r="I8" s="641"/>
      <c r="J8" s="638"/>
    </row>
    <row r="9" spans="1:13" s="628" customFormat="1" ht="15.75">
      <c r="A9" s="656">
        <v>43862</v>
      </c>
      <c r="B9" s="640"/>
      <c r="C9" s="638"/>
      <c r="D9" s="638"/>
      <c r="E9" s="638"/>
      <c r="F9" s="642"/>
      <c r="G9" s="642"/>
      <c r="H9" s="642"/>
      <c r="I9" s="642"/>
      <c r="J9" s="638"/>
    </row>
    <row r="10" spans="1:13" s="628" customFormat="1" ht="15.75">
      <c r="A10" s="656">
        <v>43891</v>
      </c>
      <c r="B10" s="640"/>
      <c r="C10" s="638"/>
      <c r="D10" s="638"/>
      <c r="E10" s="638"/>
      <c r="F10" s="642"/>
      <c r="G10" s="642"/>
      <c r="H10" s="642"/>
      <c r="I10" s="642"/>
      <c r="J10" s="638"/>
    </row>
    <row r="11" spans="1:13" s="628" customFormat="1" ht="15.75">
      <c r="A11" s="656">
        <v>43922</v>
      </c>
      <c r="B11" s="643">
        <v>3385695</v>
      </c>
      <c r="C11" s="638"/>
      <c r="D11" s="638"/>
      <c r="E11" s="638"/>
      <c r="F11" s="642"/>
      <c r="G11" s="642"/>
      <c r="H11" s="642"/>
      <c r="I11" s="642"/>
      <c r="J11" s="667">
        <f t="shared" ref="J11:J22" si="0">J10+B11+SUM(H11:I11)</f>
        <v>3385695</v>
      </c>
    </row>
    <row r="12" spans="1:13" s="628" customFormat="1" ht="15.75">
      <c r="A12" s="656">
        <v>43952</v>
      </c>
      <c r="B12" s="643">
        <v>9855019.6199999992</v>
      </c>
      <c r="C12" s="638"/>
      <c r="D12" s="638"/>
      <c r="E12" s="638"/>
      <c r="F12" s="642"/>
      <c r="G12" s="642"/>
      <c r="H12" s="642"/>
      <c r="I12" s="642"/>
      <c r="J12" s="667">
        <f t="shared" si="0"/>
        <v>13240714.619999999</v>
      </c>
    </row>
    <row r="13" spans="1:13" s="628" customFormat="1" ht="15.75">
      <c r="A13" s="656">
        <v>43983</v>
      </c>
      <c r="B13" s="643">
        <v>201864</v>
      </c>
      <c r="C13" s="638"/>
      <c r="D13" s="638"/>
      <c r="E13" s="638"/>
      <c r="F13" s="642"/>
      <c r="G13" s="642"/>
      <c r="H13" s="642"/>
      <c r="I13" s="642"/>
      <c r="J13" s="667">
        <f t="shared" si="0"/>
        <v>13442578.619999999</v>
      </c>
    </row>
    <row r="14" spans="1:13" s="628" customFormat="1" ht="15.75">
      <c r="A14" s="656">
        <v>44013</v>
      </c>
      <c r="B14" s="643">
        <v>949446</v>
      </c>
      <c r="C14" s="638"/>
      <c r="D14" s="638"/>
      <c r="E14" s="638"/>
      <c r="F14" s="642"/>
      <c r="G14" s="642"/>
      <c r="H14" s="642"/>
      <c r="I14" s="642"/>
      <c r="J14" s="667">
        <f t="shared" si="0"/>
        <v>14392024.619999999</v>
      </c>
    </row>
    <row r="15" spans="1:13" s="628" customFormat="1" ht="15.75">
      <c r="A15" s="656">
        <v>44044</v>
      </c>
      <c r="B15" s="638"/>
      <c r="C15" s="643">
        <v>5363051.67</v>
      </c>
      <c r="D15" s="643">
        <f>$B$32-C15</f>
        <v>9028972.9499999993</v>
      </c>
      <c r="E15" s="644">
        <v>0.4</v>
      </c>
      <c r="F15" s="641">
        <v>4457143.1100000003</v>
      </c>
      <c r="G15" s="641">
        <f>F15*0.4</f>
        <v>1782857.2440000002</v>
      </c>
      <c r="H15" s="641">
        <v>0</v>
      </c>
      <c r="I15" s="641">
        <f>1008114.71*-1</f>
        <v>-1008114.71</v>
      </c>
      <c r="J15" s="667">
        <f t="shared" si="0"/>
        <v>13383909.91</v>
      </c>
    </row>
    <row r="16" spans="1:13" s="628" customFormat="1" ht="15.75">
      <c r="A16" s="656">
        <v>44075</v>
      </c>
      <c r="B16" s="638"/>
      <c r="C16" s="643">
        <v>444798.27</v>
      </c>
      <c r="D16" s="643">
        <f>-1*C16</f>
        <v>-444798.27</v>
      </c>
      <c r="E16" s="644">
        <v>0.4</v>
      </c>
      <c r="F16" s="641">
        <v>54175.61</v>
      </c>
      <c r="G16" s="641">
        <f>F16*0.4</f>
        <v>21670.244000000002</v>
      </c>
      <c r="H16" s="641">
        <f>11132.55*-1</f>
        <v>-11132.55</v>
      </c>
      <c r="I16" s="641">
        <f>490909.45*-1</f>
        <v>-490909.45</v>
      </c>
      <c r="J16" s="667">
        <f t="shared" si="0"/>
        <v>12881867.91</v>
      </c>
    </row>
    <row r="17" spans="1:10" s="628" customFormat="1" ht="15.75">
      <c r="A17" s="656">
        <v>44105</v>
      </c>
      <c r="B17" s="638"/>
      <c r="C17" s="643">
        <v>0</v>
      </c>
      <c r="D17" s="643">
        <f t="shared" ref="D17:D24" si="1">-1*C17</f>
        <v>0</v>
      </c>
      <c r="E17" s="644">
        <v>0.4</v>
      </c>
      <c r="F17" s="641">
        <v>7845963.7000000002</v>
      </c>
      <c r="G17" s="641">
        <f>F17*0.4</f>
        <v>3138385.4800000004</v>
      </c>
      <c r="H17" s="641">
        <f>101428.16*-1</f>
        <v>-101428.16</v>
      </c>
      <c r="I17" s="641">
        <f>3010088.61*-1</f>
        <v>-3010088.61</v>
      </c>
      <c r="J17" s="667">
        <f t="shared" si="0"/>
        <v>9770351.1400000006</v>
      </c>
    </row>
    <row r="18" spans="1:10" s="628" customFormat="1" ht="15.75">
      <c r="A18" s="656">
        <v>44136</v>
      </c>
      <c r="B18" s="638"/>
      <c r="C18" s="643">
        <v>1000348.1900000001</v>
      </c>
      <c r="D18" s="643">
        <f t="shared" si="1"/>
        <v>-1000348.1900000001</v>
      </c>
      <c r="E18" s="644">
        <v>0.4</v>
      </c>
      <c r="F18" s="641">
        <v>10440868.869999999</v>
      </c>
      <c r="G18" s="641">
        <f t="shared" ref="G18:G19" si="2">F18*0.4</f>
        <v>4176347.548</v>
      </c>
      <c r="H18" s="641">
        <f>621273.54*-1</f>
        <v>-621273.54</v>
      </c>
      <c r="I18" s="641">
        <f>88699.3*-1</f>
        <v>-88699.3</v>
      </c>
      <c r="J18" s="667">
        <f t="shared" si="0"/>
        <v>9060378.3000000007</v>
      </c>
    </row>
    <row r="19" spans="1:10" s="628" customFormat="1" ht="15.75">
      <c r="A19" s="656">
        <v>44166</v>
      </c>
      <c r="B19" s="645"/>
      <c r="C19" s="643">
        <v>0</v>
      </c>
      <c r="D19" s="643">
        <f t="shared" si="1"/>
        <v>0</v>
      </c>
      <c r="E19" s="644">
        <v>0.4</v>
      </c>
      <c r="F19" s="641">
        <v>4593628.2499998379</v>
      </c>
      <c r="G19" s="641">
        <f t="shared" si="2"/>
        <v>1837451.2999999353</v>
      </c>
      <c r="H19" s="641">
        <f>515945.92*-1</f>
        <v>-515945.92</v>
      </c>
      <c r="I19" s="641">
        <f>1288698*-1</f>
        <v>-1288698</v>
      </c>
      <c r="J19" s="667">
        <f t="shared" si="0"/>
        <v>7255734.3800000008</v>
      </c>
    </row>
    <row r="20" spans="1:10" s="628" customFormat="1" ht="15.75">
      <c r="A20" s="656">
        <v>44197</v>
      </c>
      <c r="B20" s="646"/>
      <c r="C20" s="643">
        <v>0</v>
      </c>
      <c r="D20" s="643">
        <f t="shared" si="1"/>
        <v>0</v>
      </c>
      <c r="E20" s="644">
        <v>0.4</v>
      </c>
      <c r="F20" s="641">
        <v>9793312.8599999994</v>
      </c>
      <c r="G20" s="641">
        <f t="shared" ref="G20:G26" si="3">F20*0.4</f>
        <v>3917325.1439999999</v>
      </c>
      <c r="H20" s="641">
        <f>683368.27*-1</f>
        <v>-683368.27</v>
      </c>
      <c r="I20" s="641">
        <f>184888.07*-1</f>
        <v>-184888.07</v>
      </c>
      <c r="J20" s="667">
        <f t="shared" si="0"/>
        <v>6387478.040000001</v>
      </c>
    </row>
    <row r="21" spans="1:10" s="628" customFormat="1" ht="15.75">
      <c r="A21" s="656">
        <v>44228</v>
      </c>
      <c r="B21" s="647"/>
      <c r="C21" s="643">
        <v>51735.19</v>
      </c>
      <c r="D21" s="643">
        <f t="shared" si="1"/>
        <v>-51735.19</v>
      </c>
      <c r="E21" s="644">
        <v>0.4</v>
      </c>
      <c r="F21" s="641">
        <v>2077779.97</v>
      </c>
      <c r="G21" s="641">
        <f t="shared" si="3"/>
        <v>831111.98800000001</v>
      </c>
      <c r="H21" s="641">
        <v>-887310.7</v>
      </c>
      <c r="I21" s="641">
        <v>-8747.14</v>
      </c>
      <c r="J21" s="667">
        <f t="shared" si="0"/>
        <v>5491420.2000000011</v>
      </c>
    </row>
    <row r="22" spans="1:10" s="628" customFormat="1" ht="15.75">
      <c r="A22" s="656">
        <v>44256</v>
      </c>
      <c r="B22" s="647"/>
      <c r="C22" s="647">
        <v>0</v>
      </c>
      <c r="D22" s="647">
        <f t="shared" si="1"/>
        <v>0</v>
      </c>
      <c r="E22" s="648">
        <v>0.4</v>
      </c>
      <c r="F22" s="641">
        <v>1324950.32</v>
      </c>
      <c r="G22" s="641">
        <f t="shared" si="3"/>
        <v>529980.12800000003</v>
      </c>
      <c r="H22" s="641">
        <f>955680.89*-1</f>
        <v>-955680.89</v>
      </c>
      <c r="I22" s="641">
        <f>493480.95*-1</f>
        <v>-493480.95</v>
      </c>
      <c r="J22" s="667">
        <f t="shared" si="0"/>
        <v>4042258.3600000013</v>
      </c>
    </row>
    <row r="23" spans="1:10" ht="15.75">
      <c r="A23" s="656">
        <v>44287</v>
      </c>
      <c r="B23" s="649"/>
      <c r="C23" s="647">
        <v>0</v>
      </c>
      <c r="D23" s="647">
        <f t="shared" si="1"/>
        <v>0</v>
      </c>
      <c r="E23" s="648">
        <v>0.4</v>
      </c>
      <c r="F23" s="641">
        <v>378617.39</v>
      </c>
      <c r="G23" s="641">
        <f t="shared" si="3"/>
        <v>151446.95600000001</v>
      </c>
      <c r="H23" s="641">
        <f>464581.7*-1</f>
        <v>-464581.7</v>
      </c>
      <c r="I23" s="641">
        <f>8747.14*-1</f>
        <v>-8747.14</v>
      </c>
      <c r="J23" s="667">
        <f t="shared" ref="J23:J25" si="4">J22+B23+SUM(H23:I23)</f>
        <v>3568929.5200000014</v>
      </c>
    </row>
    <row r="24" spans="1:10" s="629" customFormat="1" ht="15.75">
      <c r="A24" s="656">
        <v>44317</v>
      </c>
      <c r="B24" s="649"/>
      <c r="C24" s="647">
        <v>0</v>
      </c>
      <c r="D24" s="647">
        <f t="shared" si="1"/>
        <v>0</v>
      </c>
      <c r="E24" s="648">
        <v>0.4</v>
      </c>
      <c r="F24" s="641">
        <v>288390.59999999998</v>
      </c>
      <c r="G24" s="641">
        <f t="shared" si="3"/>
        <v>115356.23999999999</v>
      </c>
      <c r="H24" s="641">
        <f>429276.58*-1</f>
        <v>-429276.58</v>
      </c>
      <c r="I24" s="641">
        <f>35258.31*-1</f>
        <v>-35258.31</v>
      </c>
      <c r="J24" s="667">
        <f t="shared" si="4"/>
        <v>3104394.6300000013</v>
      </c>
    </row>
    <row r="25" spans="1:10" s="629" customFormat="1" ht="15.75">
      <c r="A25" s="656">
        <v>44348</v>
      </c>
      <c r="B25" s="649"/>
      <c r="C25" s="647">
        <v>0</v>
      </c>
      <c r="D25" s="647">
        <f t="shared" ref="D25:D27" si="5">-1*C25</f>
        <v>0</v>
      </c>
      <c r="E25" s="648">
        <v>0.4</v>
      </c>
      <c r="F25" s="641">
        <v>277080.28999999998</v>
      </c>
      <c r="G25" s="641">
        <f t="shared" si="3"/>
        <v>110832.11599999999</v>
      </c>
      <c r="H25" s="641">
        <f>1103208.57*-1</f>
        <v>-1103208.57</v>
      </c>
      <c r="I25" s="641">
        <f>(34348.68-359939.3+0.01)*-1</f>
        <v>325590.61</v>
      </c>
      <c r="J25" s="667">
        <f t="shared" si="4"/>
        <v>2326776.6700000013</v>
      </c>
    </row>
    <row r="26" spans="1:10" s="629" customFormat="1" ht="15.75">
      <c r="A26" s="656">
        <v>44378</v>
      </c>
      <c r="B26" s="649"/>
      <c r="C26" s="647">
        <v>0</v>
      </c>
      <c r="D26" s="647">
        <f t="shared" si="5"/>
        <v>0</v>
      </c>
      <c r="E26" s="648">
        <v>0.4</v>
      </c>
      <c r="F26" s="641">
        <v>125927.18</v>
      </c>
      <c r="G26" s="641">
        <f t="shared" si="3"/>
        <v>50370.872000000003</v>
      </c>
      <c r="H26" s="641">
        <f>315806.7*-1</f>
        <v>-315806.7</v>
      </c>
      <c r="I26" s="641">
        <f>21256.01*-1</f>
        <v>-21256.01</v>
      </c>
      <c r="J26" s="667">
        <f t="shared" ref="J26" si="6">J25+B26+SUM(H26:I26)</f>
        <v>1989713.9600000014</v>
      </c>
    </row>
    <row r="27" spans="1:10" s="629" customFormat="1" ht="15.75">
      <c r="A27" s="656">
        <v>44409</v>
      </c>
      <c r="B27" s="647"/>
      <c r="C27" s="649">
        <v>0</v>
      </c>
      <c r="D27" s="649">
        <f t="shared" si="5"/>
        <v>0</v>
      </c>
      <c r="E27" s="648">
        <v>0.4</v>
      </c>
      <c r="F27" s="641">
        <v>8757.9</v>
      </c>
      <c r="G27" s="641">
        <f>F27*0.4</f>
        <v>3503.16</v>
      </c>
      <c r="H27" s="641">
        <f>303087.97*-1</f>
        <v>-303087.96999999997</v>
      </c>
      <c r="I27" s="641">
        <f>35292.65*-1</f>
        <v>-35292.65</v>
      </c>
      <c r="J27" s="645">
        <f>J26+B27+SUM(H27:I27)</f>
        <v>1651333.3400000012</v>
      </c>
    </row>
    <row r="28" spans="1:10" s="629" customFormat="1" ht="15.75">
      <c r="A28" s="656">
        <v>44440</v>
      </c>
      <c r="B28" s="647"/>
      <c r="C28" s="649"/>
      <c r="D28" s="649"/>
      <c r="E28" s="648"/>
      <c r="F28" s="641"/>
      <c r="G28" s="641"/>
      <c r="H28" s="641"/>
      <c r="I28" s="641"/>
      <c r="J28" s="645"/>
    </row>
    <row r="29" spans="1:10" s="629" customFormat="1" ht="15.75">
      <c r="A29" s="656">
        <v>44470</v>
      </c>
      <c r="B29" s="647"/>
      <c r="C29" s="649"/>
      <c r="D29" s="649"/>
      <c r="E29" s="648"/>
      <c r="F29" s="641"/>
      <c r="G29" s="641"/>
      <c r="H29" s="641"/>
      <c r="I29" s="641"/>
      <c r="J29" s="645"/>
    </row>
    <row r="30" spans="1:10" s="629" customFormat="1" ht="15.75">
      <c r="A30" s="656">
        <v>44501</v>
      </c>
      <c r="B30" s="647"/>
      <c r="C30" s="649"/>
      <c r="D30" s="649"/>
      <c r="E30" s="648"/>
      <c r="F30" s="641"/>
      <c r="G30" s="641"/>
      <c r="H30" s="641"/>
      <c r="I30" s="641"/>
      <c r="J30" s="645"/>
    </row>
    <row r="31" spans="1:10" s="629" customFormat="1" ht="15.75">
      <c r="A31" s="656">
        <v>44531</v>
      </c>
      <c r="B31" s="646"/>
      <c r="C31" s="643"/>
      <c r="D31" s="643"/>
      <c r="E31" s="644"/>
      <c r="F31" s="641"/>
      <c r="G31" s="641"/>
      <c r="H31" s="641"/>
      <c r="I31" s="641"/>
      <c r="J31" s="645"/>
    </row>
    <row r="32" spans="1:10" ht="15" customHeight="1">
      <c r="A32" s="657" t="s">
        <v>7</v>
      </c>
      <c r="B32" s="658">
        <f>SUM(B8:B31)</f>
        <v>14392024.619999999</v>
      </c>
      <c r="C32" s="658">
        <f>SUM(C8:C31)</f>
        <v>6859933.3200000003</v>
      </c>
      <c r="D32" s="658">
        <f>B32-C32</f>
        <v>7532091.2999999989</v>
      </c>
      <c r="E32" s="659"/>
      <c r="F32" s="658">
        <f>SUM(F8:F31)</f>
        <v>41666596.049999833</v>
      </c>
      <c r="G32" s="658">
        <f>SUM(G8:G31)</f>
        <v>16666638.419999937</v>
      </c>
      <c r="H32" s="658">
        <f>SUM(H8:H31)</f>
        <v>-6392101.5499999998</v>
      </c>
      <c r="I32" s="658">
        <f>SUM(I8:I31)</f>
        <v>-6348589.7299999986</v>
      </c>
      <c r="J32" s="658">
        <f>B32+SUM(H32:I32)</f>
        <v>1651333.3400000017</v>
      </c>
    </row>
    <row r="33" spans="1:10" ht="17.100000000000001" customHeight="1">
      <c r="A33" s="639"/>
      <c r="B33" s="651"/>
      <c r="C33" s="651"/>
      <c r="D33" s="651"/>
      <c r="E33" s="650"/>
      <c r="F33" s="651"/>
      <c r="G33" s="651"/>
      <c r="H33" s="652"/>
      <c r="I33" s="651"/>
      <c r="J33" s="651"/>
    </row>
    <row r="34" spans="1:10">
      <c r="A34" s="634"/>
      <c r="B34" s="980" t="s">
        <v>345</v>
      </c>
      <c r="C34" s="980"/>
      <c r="D34" s="980"/>
      <c r="E34" s="980"/>
      <c r="F34" s="980"/>
      <c r="G34" s="980"/>
      <c r="H34" s="980"/>
      <c r="I34" s="980"/>
      <c r="J34" s="980"/>
    </row>
    <row r="35" spans="1:10" ht="30" customHeight="1">
      <c r="A35" s="634"/>
      <c r="B35" s="982" t="s">
        <v>346</v>
      </c>
      <c r="C35" s="982"/>
      <c r="D35" s="982"/>
      <c r="E35" s="982"/>
      <c r="F35" s="982"/>
      <c r="G35" s="982"/>
      <c r="H35" s="982"/>
      <c r="I35" s="982"/>
      <c r="J35" s="982"/>
    </row>
    <row r="36" spans="1:10">
      <c r="A36" s="634"/>
      <c r="B36" s="981" t="s">
        <v>347</v>
      </c>
      <c r="C36" s="981"/>
      <c r="D36" s="981"/>
      <c r="E36" s="981"/>
      <c r="F36" s="981"/>
      <c r="G36" s="981"/>
      <c r="H36" s="981"/>
      <c r="I36" s="981"/>
      <c r="J36" s="981"/>
    </row>
    <row r="37" spans="1:10" ht="30" customHeight="1">
      <c r="A37" s="634"/>
      <c r="B37" s="982" t="s">
        <v>348</v>
      </c>
      <c r="C37" s="982"/>
      <c r="D37" s="982"/>
      <c r="E37" s="982"/>
      <c r="F37" s="982"/>
      <c r="G37" s="982"/>
      <c r="H37" s="982"/>
      <c r="I37" s="982"/>
      <c r="J37" s="982"/>
    </row>
    <row r="38" spans="1:10" ht="28.5" customHeight="1">
      <c r="A38" s="634"/>
      <c r="B38" s="982" t="s">
        <v>349</v>
      </c>
      <c r="C38" s="982"/>
      <c r="D38" s="982"/>
      <c r="E38" s="982"/>
      <c r="F38" s="982"/>
      <c r="G38" s="982"/>
      <c r="H38" s="982"/>
      <c r="I38" s="982"/>
      <c r="J38" s="982"/>
    </row>
    <row r="39" spans="1:10">
      <c r="A39" s="634"/>
      <c r="B39" s="981" t="s">
        <v>350</v>
      </c>
      <c r="C39" s="981"/>
      <c r="D39" s="981"/>
      <c r="E39" s="981"/>
      <c r="F39" s="981"/>
      <c r="G39" s="981"/>
      <c r="H39" s="981"/>
      <c r="I39" s="981"/>
      <c r="J39" s="981"/>
    </row>
    <row r="40" spans="1:10">
      <c r="A40" s="634"/>
      <c r="B40" s="981" t="s">
        <v>351</v>
      </c>
      <c r="C40" s="981"/>
      <c r="D40" s="981"/>
      <c r="E40" s="981"/>
      <c r="F40" s="981"/>
      <c r="G40" s="981"/>
      <c r="H40" s="981"/>
      <c r="I40" s="981"/>
      <c r="J40" s="981"/>
    </row>
    <row r="41" spans="1:10">
      <c r="A41" s="634"/>
      <c r="B41" s="981" t="s">
        <v>352</v>
      </c>
      <c r="C41" s="981"/>
      <c r="D41" s="981"/>
      <c r="E41" s="981"/>
      <c r="F41" s="981"/>
      <c r="G41" s="981"/>
      <c r="H41" s="981"/>
      <c r="I41" s="981"/>
      <c r="J41" s="981"/>
    </row>
    <row r="42" spans="1:10">
      <c r="A42" s="634"/>
      <c r="B42" s="981" t="s">
        <v>353</v>
      </c>
      <c r="C42" s="981"/>
      <c r="D42" s="981"/>
      <c r="E42" s="981"/>
      <c r="F42" s="981"/>
      <c r="G42" s="981"/>
      <c r="H42" s="981"/>
      <c r="I42" s="981"/>
      <c r="J42" s="981"/>
    </row>
    <row r="43" spans="1:10" ht="26.25" customHeight="1">
      <c r="A43" s="634"/>
      <c r="B43" s="865" t="s">
        <v>354</v>
      </c>
      <c r="C43" s="865"/>
      <c r="D43" s="865"/>
      <c r="E43" s="865"/>
      <c r="F43" s="865"/>
      <c r="G43" s="865"/>
      <c r="H43" s="865"/>
      <c r="I43" s="865"/>
      <c r="J43" s="865"/>
    </row>
    <row r="44" spans="1:10">
      <c r="A44" s="634"/>
      <c r="B44" s="653"/>
      <c r="C44" s="653"/>
      <c r="D44" s="653"/>
      <c r="E44" s="653"/>
      <c r="F44" s="653"/>
      <c r="G44" s="653"/>
      <c r="H44" s="653"/>
      <c r="I44" s="653"/>
      <c r="J44" s="653"/>
    </row>
    <row r="45" spans="1:10">
      <c r="A45"/>
      <c r="B45" s="866"/>
      <c r="C45" s="866"/>
      <c r="D45" s="866"/>
      <c r="E45" s="866"/>
      <c r="F45" s="866"/>
      <c r="G45" s="866"/>
      <c r="H45" s="866"/>
      <c r="I45" s="866"/>
      <c r="J45" s="866"/>
    </row>
    <row r="46" spans="1:10">
      <c r="A46"/>
      <c r="B46"/>
      <c r="C46"/>
      <c r="D46"/>
      <c r="E46"/>
      <c r="F46"/>
      <c r="G46"/>
      <c r="H46"/>
      <c r="I46"/>
      <c r="J46"/>
    </row>
    <row r="47" spans="1:10">
      <c r="A47"/>
      <c r="B47"/>
      <c r="C47"/>
      <c r="D47"/>
      <c r="E47"/>
      <c r="F47"/>
      <c r="G47"/>
      <c r="H47"/>
      <c r="I47"/>
      <c r="J47"/>
    </row>
  </sheetData>
  <mergeCells count="15">
    <mergeCell ref="B43:J43"/>
    <mergeCell ref="B45:J45"/>
    <mergeCell ref="B5:J5"/>
    <mergeCell ref="B1:J1"/>
    <mergeCell ref="B2:J2"/>
    <mergeCell ref="B3:J3"/>
    <mergeCell ref="B34:J34"/>
    <mergeCell ref="B35:J35"/>
    <mergeCell ref="B36:J36"/>
    <mergeCell ref="B37:J37"/>
    <mergeCell ref="B38:J38"/>
    <mergeCell ref="B39:J39"/>
    <mergeCell ref="B40:J40"/>
    <mergeCell ref="B41:J41"/>
    <mergeCell ref="B42:J42"/>
  </mergeCells>
  <printOptions horizontalCentered="1" verticalCentered="1"/>
  <pageMargins left="0.25" right="0.25" top="0.5" bottom="0.5" header="0.5" footer="0.5"/>
  <pageSetup scale="70" orientation="landscape" horizontalDpi="300" verticalDpi="3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9"/>
  <sheetViews>
    <sheetView zoomScale="85" zoomScaleNormal="85" workbookViewId="0">
      <selection activeCell="J39" sqref="J39"/>
    </sheetView>
  </sheetViews>
  <sheetFormatPr defaultRowHeight="12.75"/>
  <cols>
    <col min="1" max="1" width="26.42578125" customWidth="1"/>
    <col min="2" max="2" width="12.5703125" customWidth="1"/>
    <col min="3" max="3" width="14.140625" customWidth="1"/>
    <col min="4" max="4" width="14.5703125" bestFit="1" customWidth="1"/>
    <col min="5" max="5" width="12.5703125" customWidth="1"/>
    <col min="6" max="6" width="13.5703125" customWidth="1"/>
    <col min="7" max="7" width="14" customWidth="1"/>
    <col min="8" max="8" width="12.5703125" customWidth="1"/>
    <col min="9" max="10" width="14.5703125" bestFit="1" customWidth="1"/>
    <col min="11" max="13" width="12.5703125" customWidth="1"/>
    <col min="14" max="14" width="12.5703125" bestFit="1" customWidth="1"/>
    <col min="15" max="15" width="12.140625" bestFit="1" customWidth="1"/>
    <col min="16" max="16" width="9.5703125" bestFit="1" customWidth="1"/>
  </cols>
  <sheetData>
    <row r="1" spans="1:16" ht="15.75">
      <c r="A1" s="789" t="s">
        <v>355</v>
      </c>
      <c r="B1" s="789"/>
      <c r="C1" s="789"/>
      <c r="D1" s="789"/>
      <c r="E1" s="789"/>
      <c r="F1" s="789"/>
      <c r="G1" s="789"/>
      <c r="H1" s="789"/>
      <c r="I1" s="789"/>
      <c r="J1" s="789"/>
      <c r="K1" s="789"/>
      <c r="L1" s="789"/>
      <c r="M1" s="789"/>
    </row>
    <row r="2" spans="1:16" ht="15.75">
      <c r="A2" s="789" t="s">
        <v>1</v>
      </c>
      <c r="B2" s="789"/>
      <c r="C2" s="789"/>
      <c r="D2" s="789"/>
      <c r="E2" s="789"/>
      <c r="F2" s="789"/>
      <c r="G2" s="789"/>
      <c r="H2" s="789"/>
      <c r="I2" s="789"/>
      <c r="J2" s="789"/>
      <c r="K2" s="789"/>
      <c r="L2" s="789"/>
      <c r="M2" s="789"/>
    </row>
    <row r="3" spans="1:16" ht="17.25" customHeight="1">
      <c r="A3" s="873" t="s">
        <v>572</v>
      </c>
      <c r="B3" s="874"/>
      <c r="C3" s="874"/>
      <c r="D3" s="874"/>
      <c r="E3" s="874"/>
      <c r="F3" s="874"/>
      <c r="G3" s="874"/>
      <c r="H3" s="874"/>
      <c r="I3" s="874"/>
      <c r="J3" s="874"/>
      <c r="K3" s="874"/>
      <c r="L3" s="874"/>
      <c r="M3" s="875"/>
    </row>
    <row r="4" spans="1:16" ht="17.25" customHeight="1">
      <c r="A4" s="630"/>
      <c r="B4" s="631"/>
      <c r="C4" s="241"/>
      <c r="D4" s="241"/>
      <c r="E4" s="241"/>
      <c r="F4" s="241"/>
      <c r="G4" s="241"/>
      <c r="H4" s="241"/>
      <c r="I4" s="241"/>
      <c r="J4" s="241"/>
      <c r="K4" s="241"/>
      <c r="L4" s="241"/>
      <c r="M4" s="241"/>
    </row>
    <row r="5" spans="1:16" ht="14.25">
      <c r="A5" s="26"/>
      <c r="B5" s="855" t="s">
        <v>356</v>
      </c>
      <c r="C5" s="855"/>
      <c r="D5" s="855"/>
      <c r="E5" s="855" t="s">
        <v>37</v>
      </c>
      <c r="F5" s="855"/>
      <c r="G5" s="855"/>
      <c r="H5" s="855" t="s">
        <v>38</v>
      </c>
      <c r="I5" s="855"/>
      <c r="J5" s="855"/>
      <c r="K5" s="855" t="s">
        <v>3</v>
      </c>
      <c r="L5" s="855"/>
      <c r="M5" s="855"/>
    </row>
    <row r="6" spans="1:16">
      <c r="A6" s="27" t="s">
        <v>357</v>
      </c>
      <c r="B6" s="701" t="s">
        <v>5</v>
      </c>
      <c r="C6" s="701" t="s">
        <v>6</v>
      </c>
      <c r="D6" s="701" t="s">
        <v>7</v>
      </c>
      <c r="E6" s="701" t="s">
        <v>5</v>
      </c>
      <c r="F6" s="701" t="s">
        <v>6</v>
      </c>
      <c r="G6" s="701" t="s">
        <v>7</v>
      </c>
      <c r="H6" s="701" t="s">
        <v>5</v>
      </c>
      <c r="I6" s="701" t="s">
        <v>6</v>
      </c>
      <c r="J6" s="701" t="s">
        <v>7</v>
      </c>
      <c r="K6" s="701" t="s">
        <v>5</v>
      </c>
      <c r="L6" s="701" t="s">
        <v>6</v>
      </c>
      <c r="M6" s="701" t="s">
        <v>7</v>
      </c>
    </row>
    <row r="7" spans="1:16">
      <c r="A7" s="76" t="s">
        <v>358</v>
      </c>
      <c r="B7" s="122" t="s">
        <v>10</v>
      </c>
      <c r="C7" s="77">
        <v>4197109.0546266492</v>
      </c>
      <c r="D7" s="77">
        <f>SUM(B7:C7)</f>
        <v>4197109.0546266492</v>
      </c>
      <c r="E7" s="122" t="s">
        <v>10</v>
      </c>
      <c r="F7" s="77">
        <v>345609.30999999982</v>
      </c>
      <c r="G7" s="77">
        <f>SUM(E7:F7)</f>
        <v>345609.30999999982</v>
      </c>
      <c r="H7" s="122" t="s">
        <v>10</v>
      </c>
      <c r="I7" s="77">
        <v>2039737.3299999998</v>
      </c>
      <c r="J7" s="77">
        <f>SUM(H7:I7)</f>
        <v>2039737.3299999998</v>
      </c>
      <c r="K7" s="252" t="s">
        <v>10</v>
      </c>
      <c r="L7" s="249">
        <f t="shared" ref="L7:M7" si="0">IF(C7=0, 0, I7/C7)</f>
        <v>0.48598625945911789</v>
      </c>
      <c r="M7" s="250">
        <f t="shared" si="0"/>
        <v>0.48598625945911789</v>
      </c>
    </row>
    <row r="8" spans="1:16" ht="25.5" customHeight="1">
      <c r="A8" s="78" t="s">
        <v>359</v>
      </c>
      <c r="B8" s="122" t="s">
        <v>10</v>
      </c>
      <c r="C8" s="77">
        <v>2111761.2176738298</v>
      </c>
      <c r="D8" s="77">
        <f t="shared" ref="D8:D21" si="1">SUM(B8:C8)</f>
        <v>2111761.2176738298</v>
      </c>
      <c r="E8" s="122" t="s">
        <v>10</v>
      </c>
      <c r="F8" s="77">
        <v>107820.54000000001</v>
      </c>
      <c r="G8" s="77">
        <f t="shared" ref="G8:G11" si="2">SUM(E8:F8)</f>
        <v>107820.54000000001</v>
      </c>
      <c r="H8" s="122" t="s">
        <v>10</v>
      </c>
      <c r="I8" s="77">
        <v>878190.54</v>
      </c>
      <c r="J8" s="77">
        <f t="shared" ref="J8:J17" si="3">SUM(H8:I8)</f>
        <v>878190.54</v>
      </c>
      <c r="K8" s="122" t="s">
        <v>10</v>
      </c>
      <c r="L8" s="249">
        <f t="shared" ref="L8:L10" si="4">IF(C8=0, 0, I8/C8)</f>
        <v>0.41585693147985453</v>
      </c>
      <c r="M8" s="250">
        <f t="shared" ref="M8:M10" si="5">IF(D8=0, 0, J8/D8)</f>
        <v>0.41585693147985453</v>
      </c>
      <c r="N8" s="348"/>
      <c r="O8" s="348"/>
      <c r="P8" s="527"/>
    </row>
    <row r="9" spans="1:16">
      <c r="A9" s="78" t="s">
        <v>360</v>
      </c>
      <c r="B9" s="122" t="s">
        <v>10</v>
      </c>
      <c r="C9" s="77">
        <v>231637.16709428004</v>
      </c>
      <c r="D9" s="77">
        <f t="shared" si="1"/>
        <v>231637.16709428004</v>
      </c>
      <c r="E9" s="122" t="s">
        <v>10</v>
      </c>
      <c r="F9" s="77">
        <v>8469.74</v>
      </c>
      <c r="G9" s="77">
        <f t="shared" si="2"/>
        <v>8469.74</v>
      </c>
      <c r="H9" s="122" t="s">
        <v>10</v>
      </c>
      <c r="I9" s="77">
        <v>69029.440000000002</v>
      </c>
      <c r="J9" s="77">
        <f t="shared" si="3"/>
        <v>69029.440000000002</v>
      </c>
      <c r="K9" s="122" t="s">
        <v>10</v>
      </c>
      <c r="L9" s="249">
        <f t="shared" si="4"/>
        <v>0.2980067528278133</v>
      </c>
      <c r="M9" s="250">
        <f t="shared" si="5"/>
        <v>0.2980067528278133</v>
      </c>
    </row>
    <row r="10" spans="1:16" ht="25.5" customHeight="1">
      <c r="A10" s="78" t="s">
        <v>361</v>
      </c>
      <c r="B10" s="122" t="s">
        <v>10</v>
      </c>
      <c r="C10" s="77">
        <v>1030504.8761980028</v>
      </c>
      <c r="D10" s="77">
        <f t="shared" si="1"/>
        <v>1030504.8761980028</v>
      </c>
      <c r="E10" s="122" t="s">
        <v>10</v>
      </c>
      <c r="F10" s="77">
        <v>58888.159999999989</v>
      </c>
      <c r="G10" s="77">
        <f t="shared" si="2"/>
        <v>58888.159999999989</v>
      </c>
      <c r="H10" s="122" t="s">
        <v>10</v>
      </c>
      <c r="I10" s="77">
        <v>420431.37000000005</v>
      </c>
      <c r="J10" s="77">
        <f t="shared" si="3"/>
        <v>420431.37000000005</v>
      </c>
      <c r="K10" s="122" t="s">
        <v>10</v>
      </c>
      <c r="L10" s="249">
        <f t="shared" si="4"/>
        <v>0.40798581327548972</v>
      </c>
      <c r="M10" s="250">
        <f t="shared" si="5"/>
        <v>0.40798581327548972</v>
      </c>
    </row>
    <row r="11" spans="1:16">
      <c r="A11" s="76" t="s">
        <v>362</v>
      </c>
      <c r="B11" s="122" t="s">
        <v>10</v>
      </c>
      <c r="C11" s="77">
        <v>0</v>
      </c>
      <c r="D11" s="77">
        <f t="shared" si="1"/>
        <v>0</v>
      </c>
      <c r="E11" s="122" t="s">
        <v>10</v>
      </c>
      <c r="F11" s="77">
        <v>0</v>
      </c>
      <c r="G11" s="77">
        <f t="shared" si="2"/>
        <v>0</v>
      </c>
      <c r="H11" s="122" t="s">
        <v>10</v>
      </c>
      <c r="I11" s="77">
        <v>0</v>
      </c>
      <c r="J11" s="77">
        <f t="shared" si="3"/>
        <v>0</v>
      </c>
      <c r="K11" s="122" t="s">
        <v>10</v>
      </c>
      <c r="L11" s="249">
        <v>0</v>
      </c>
      <c r="M11" s="250">
        <v>0</v>
      </c>
    </row>
    <row r="12" spans="1:16">
      <c r="A12" s="141"/>
      <c r="B12" s="26"/>
      <c r="C12" s="26"/>
      <c r="D12" s="26"/>
      <c r="E12" s="26"/>
      <c r="F12" s="26"/>
      <c r="G12" s="142"/>
      <c r="H12" s="142"/>
      <c r="I12" s="142"/>
      <c r="J12" s="142"/>
      <c r="K12" s="26"/>
      <c r="L12" s="26"/>
      <c r="M12" s="26"/>
    </row>
    <row r="13" spans="1:16">
      <c r="A13" s="76" t="s">
        <v>363</v>
      </c>
      <c r="B13" s="122" t="s">
        <v>10</v>
      </c>
      <c r="C13" s="77">
        <v>437502</v>
      </c>
      <c r="D13" s="77">
        <f t="shared" si="1"/>
        <v>437502</v>
      </c>
      <c r="E13" s="122" t="s">
        <v>10</v>
      </c>
      <c r="F13" s="77">
        <v>75871.23</v>
      </c>
      <c r="G13" s="77">
        <f>SUM(E13:F13)</f>
        <v>75871.23</v>
      </c>
      <c r="H13" s="122" t="s">
        <v>10</v>
      </c>
      <c r="I13" s="77">
        <v>198463.39</v>
      </c>
      <c r="J13" s="77">
        <f t="shared" si="3"/>
        <v>198463.39</v>
      </c>
      <c r="K13" s="122" t="s">
        <v>10</v>
      </c>
      <c r="L13" s="249">
        <f t="shared" ref="L13:L17" si="6">IF(C13=0, 0, I13/C13)</f>
        <v>0.45362853198385383</v>
      </c>
      <c r="M13" s="250">
        <f t="shared" ref="M13:M17" si="7">IF(D13=0, 0, J13/D13)</f>
        <v>0.45362853198385383</v>
      </c>
    </row>
    <row r="14" spans="1:16">
      <c r="A14" s="76" t="s">
        <v>364</v>
      </c>
      <c r="B14" s="122" t="s">
        <v>10</v>
      </c>
      <c r="C14" s="77">
        <v>18750</v>
      </c>
      <c r="D14" s="77">
        <f t="shared" si="1"/>
        <v>18750</v>
      </c>
      <c r="E14" s="122" t="s">
        <v>10</v>
      </c>
      <c r="F14" s="77">
        <v>0</v>
      </c>
      <c r="G14" s="77">
        <f t="shared" ref="G14:G17" si="8">SUM(E14:F14)</f>
        <v>0</v>
      </c>
      <c r="H14" s="122" t="s">
        <v>10</v>
      </c>
      <c r="I14" s="77">
        <v>0</v>
      </c>
      <c r="J14" s="77">
        <f t="shared" si="3"/>
        <v>0</v>
      </c>
      <c r="K14" s="122" t="s">
        <v>10</v>
      </c>
      <c r="L14" s="249">
        <f t="shared" si="6"/>
        <v>0</v>
      </c>
      <c r="M14" s="250">
        <f t="shared" si="7"/>
        <v>0</v>
      </c>
    </row>
    <row r="15" spans="1:16">
      <c r="A15" s="429" t="s">
        <v>26</v>
      </c>
      <c r="B15" s="122" t="s">
        <v>10</v>
      </c>
      <c r="C15" s="77">
        <v>685431.88423484145</v>
      </c>
      <c r="D15" s="77">
        <f t="shared" si="1"/>
        <v>685431.88423484145</v>
      </c>
      <c r="E15" s="122" t="s">
        <v>10</v>
      </c>
      <c r="F15" s="77">
        <v>29798.169999999995</v>
      </c>
      <c r="G15" s="77">
        <f t="shared" si="8"/>
        <v>29798.169999999995</v>
      </c>
      <c r="H15" s="122" t="s">
        <v>10</v>
      </c>
      <c r="I15" s="77">
        <v>239083.16999999998</v>
      </c>
      <c r="J15" s="77">
        <f t="shared" si="3"/>
        <v>239083.16999999998</v>
      </c>
      <c r="K15" s="122" t="s">
        <v>10</v>
      </c>
      <c r="L15" s="249">
        <f t="shared" si="6"/>
        <v>0.34880660719028606</v>
      </c>
      <c r="M15" s="250">
        <f t="shared" si="7"/>
        <v>0.34880660719028606</v>
      </c>
    </row>
    <row r="16" spans="1:16">
      <c r="A16" s="78" t="s">
        <v>27</v>
      </c>
      <c r="B16" s="122" t="s">
        <v>10</v>
      </c>
      <c r="C16" s="77">
        <v>1071966.3513956671</v>
      </c>
      <c r="D16" s="77">
        <f t="shared" si="1"/>
        <v>1071966.3513956671</v>
      </c>
      <c r="E16" s="122" t="s">
        <v>10</v>
      </c>
      <c r="F16" s="77">
        <v>70914.19</v>
      </c>
      <c r="G16" s="77">
        <f t="shared" si="8"/>
        <v>70914.19</v>
      </c>
      <c r="H16" s="122" t="s">
        <v>10</v>
      </c>
      <c r="I16" s="77">
        <v>518913.44000000006</v>
      </c>
      <c r="J16" s="77">
        <f t="shared" si="3"/>
        <v>518913.44000000006</v>
      </c>
      <c r="K16" s="122" t="s">
        <v>10</v>
      </c>
      <c r="L16" s="249">
        <f t="shared" si="6"/>
        <v>0.48407623926291232</v>
      </c>
      <c r="M16" s="250">
        <f t="shared" si="7"/>
        <v>0.48407623926291232</v>
      </c>
    </row>
    <row r="17" spans="1:16" ht="14.25">
      <c r="A17" s="429" t="s">
        <v>365</v>
      </c>
      <c r="B17" s="122" t="s">
        <v>10</v>
      </c>
      <c r="C17" s="77">
        <v>75000</v>
      </c>
      <c r="D17" s="77">
        <f t="shared" si="1"/>
        <v>75000</v>
      </c>
      <c r="E17" s="122" t="s">
        <v>10</v>
      </c>
      <c r="F17" s="77">
        <v>0</v>
      </c>
      <c r="G17" s="77">
        <f t="shared" si="8"/>
        <v>0</v>
      </c>
      <c r="H17" s="122" t="s">
        <v>10</v>
      </c>
      <c r="I17" s="77">
        <v>58814.909999999996</v>
      </c>
      <c r="J17" s="77">
        <f t="shared" si="3"/>
        <v>58814.909999999996</v>
      </c>
      <c r="K17" s="122" t="s">
        <v>10</v>
      </c>
      <c r="L17" s="249">
        <f t="shared" si="6"/>
        <v>0.78419879999999997</v>
      </c>
      <c r="M17" s="250">
        <f t="shared" si="7"/>
        <v>0.78419879999999997</v>
      </c>
    </row>
    <row r="18" spans="1:16">
      <c r="A18" s="141"/>
      <c r="B18" s="26"/>
      <c r="C18" s="26"/>
      <c r="D18" s="26"/>
      <c r="E18" s="26"/>
      <c r="F18" s="26"/>
      <c r="G18" s="26"/>
      <c r="H18" s="26"/>
      <c r="I18" s="26"/>
      <c r="J18" s="26"/>
      <c r="K18" s="26"/>
      <c r="L18" s="26"/>
      <c r="M18" s="26"/>
    </row>
    <row r="19" spans="1:16" ht="25.5">
      <c r="A19" s="90" t="s">
        <v>366</v>
      </c>
      <c r="B19" s="338" t="s">
        <v>10</v>
      </c>
      <c r="C19" s="91">
        <f>SUM(C7:C11,C13:C17)</f>
        <v>9859662.5512232706</v>
      </c>
      <c r="D19" s="91">
        <f t="shared" si="1"/>
        <v>9859662.5512232706</v>
      </c>
      <c r="E19" s="338" t="s">
        <v>10</v>
      </c>
      <c r="F19" s="91">
        <f>SUM(F7:F11,F13:F17)</f>
        <v>697371.33999999985</v>
      </c>
      <c r="G19" s="91">
        <f t="shared" ref="G19:G21" si="9">SUM(E19:F19)</f>
        <v>697371.33999999985</v>
      </c>
      <c r="H19" s="338" t="s">
        <v>10</v>
      </c>
      <c r="I19" s="91">
        <f>SUM(I7:I11,I13:I17)</f>
        <v>4422663.5900000008</v>
      </c>
      <c r="J19" s="91">
        <f t="shared" ref="J19" si="10">SUM(H19:I19)</f>
        <v>4422663.5900000008</v>
      </c>
      <c r="K19" s="338" t="s">
        <v>10</v>
      </c>
      <c r="L19" s="251">
        <f t="shared" ref="L19" si="11">IF(C19=0, 0, I19/C19)</f>
        <v>0.44856135461261692</v>
      </c>
      <c r="M19" s="251">
        <f t="shared" ref="M19" si="12">IF(D19=0, 0, J19/D19)</f>
        <v>0.44856135461261692</v>
      </c>
    </row>
    <row r="20" spans="1:16">
      <c r="A20" s="141"/>
      <c r="B20" s="26"/>
      <c r="C20" s="26"/>
      <c r="D20" s="26"/>
      <c r="E20" s="26"/>
      <c r="F20" s="26"/>
      <c r="G20" s="26"/>
      <c r="H20" s="26"/>
      <c r="I20" s="26"/>
      <c r="J20" s="26"/>
      <c r="K20" s="26"/>
      <c r="L20" s="26"/>
      <c r="M20" s="26"/>
    </row>
    <row r="21" spans="1:16" ht="14.25">
      <c r="A21" s="76" t="s">
        <v>367</v>
      </c>
      <c r="B21" s="122" t="s">
        <v>10</v>
      </c>
      <c r="C21" s="334">
        <v>138389984</v>
      </c>
      <c r="D21" s="334">
        <f t="shared" si="1"/>
        <v>138389984</v>
      </c>
      <c r="E21" s="122" t="s">
        <v>10</v>
      </c>
      <c r="F21" s="334">
        <v>8609222</v>
      </c>
      <c r="G21" s="25">
        <f t="shared" si="9"/>
        <v>8609222</v>
      </c>
      <c r="H21" s="122" t="s">
        <v>10</v>
      </c>
      <c r="I21" s="334">
        <v>118904781</v>
      </c>
      <c r="J21" s="25">
        <f>SUM(H21:I21)</f>
        <v>118904781</v>
      </c>
      <c r="K21" s="122" t="s">
        <v>10</v>
      </c>
      <c r="L21" s="249">
        <f t="shared" ref="L21" si="13">IF(C21=0, 0, I21/C21)</f>
        <v>0.85920077135062034</v>
      </c>
      <c r="M21" s="250">
        <f t="shared" ref="M21" si="14">IF(D21=0, 0, J21/D21)</f>
        <v>0.85920077135062034</v>
      </c>
      <c r="N21" s="535"/>
    </row>
    <row r="22" spans="1:16">
      <c r="A22" s="141"/>
      <c r="B22" s="26"/>
      <c r="C22" s="26"/>
      <c r="D22" s="26"/>
      <c r="E22" s="26"/>
      <c r="F22" s="26"/>
      <c r="G22" s="26"/>
      <c r="H22" s="26"/>
      <c r="I22" s="26"/>
      <c r="J22" s="26"/>
      <c r="K22" s="26"/>
      <c r="L22" s="26"/>
      <c r="M22" s="26"/>
    </row>
    <row r="23" spans="1:16" s="92" customFormat="1" ht="27.75" customHeight="1">
      <c r="A23" s="90" t="s">
        <v>368</v>
      </c>
      <c r="B23" s="338" t="s">
        <v>10</v>
      </c>
      <c r="C23" s="633">
        <f t="shared" ref="C23:J23" si="15">SUM(C19,C21)</f>
        <v>148249646.55122328</v>
      </c>
      <c r="D23" s="633">
        <f t="shared" si="15"/>
        <v>148249646.55122328</v>
      </c>
      <c r="E23" s="338" t="s">
        <v>10</v>
      </c>
      <c r="F23" s="91">
        <f t="shared" si="15"/>
        <v>9306593.3399999999</v>
      </c>
      <c r="G23" s="91">
        <f t="shared" si="15"/>
        <v>9306593.3399999999</v>
      </c>
      <c r="H23" s="338" t="s">
        <v>10</v>
      </c>
      <c r="I23" s="91">
        <f t="shared" si="15"/>
        <v>123327444.59</v>
      </c>
      <c r="J23" s="91">
        <f t="shared" si="15"/>
        <v>123327444.59</v>
      </c>
      <c r="K23" s="338" t="s">
        <v>10</v>
      </c>
      <c r="L23" s="251">
        <f>I23/C23</f>
        <v>0.83189031110025513</v>
      </c>
      <c r="M23" s="251">
        <f>J23/D23</f>
        <v>0.83189031110025513</v>
      </c>
    </row>
    <row r="24" spans="1:16" s="28" customFormat="1" ht="11.25">
      <c r="A24" s="143"/>
      <c r="B24" s="144"/>
      <c r="C24" s="144"/>
      <c r="D24" s="144"/>
      <c r="E24" s="145"/>
      <c r="F24" s="144"/>
      <c r="G24" s="144"/>
      <c r="H24" s="144"/>
      <c r="I24" s="144"/>
      <c r="J24" s="144"/>
      <c r="K24" s="144"/>
      <c r="L24" s="144"/>
      <c r="M24" s="144"/>
    </row>
    <row r="25" spans="1:16" s="28" customFormat="1">
      <c r="A25" s="34" t="s">
        <v>369</v>
      </c>
      <c r="B25" s="146"/>
      <c r="C25" s="146"/>
      <c r="D25" s="146"/>
      <c r="E25" s="146"/>
      <c r="F25" s="146"/>
      <c r="G25" s="146"/>
      <c r="H25" s="146"/>
      <c r="I25" s="146"/>
      <c r="J25" s="146"/>
      <c r="K25" s="146"/>
      <c r="L25" s="146"/>
      <c r="M25" s="146"/>
    </row>
    <row r="26" spans="1:16" s="28" customFormat="1" ht="25.5">
      <c r="A26" s="36" t="s">
        <v>370</v>
      </c>
      <c r="B26" s="147" t="s">
        <v>371</v>
      </c>
      <c r="C26" s="147"/>
      <c r="D26" s="147"/>
      <c r="E26" s="148"/>
      <c r="F26" s="148"/>
      <c r="G26" s="142"/>
      <c r="H26" s="148"/>
      <c r="I26" s="148"/>
      <c r="J26" s="142"/>
      <c r="K26" s="149"/>
      <c r="L26" s="147"/>
      <c r="M26" s="149"/>
      <c r="O26" s="29"/>
      <c r="P26" s="29"/>
    </row>
    <row r="27" spans="1:16" s="28" customFormat="1" ht="23.25" customHeight="1">
      <c r="A27" s="53" t="s">
        <v>372</v>
      </c>
      <c r="B27" s="147"/>
      <c r="C27" s="147"/>
      <c r="D27" s="147"/>
      <c r="E27" s="122" t="s">
        <v>10</v>
      </c>
      <c r="F27" s="77">
        <v>1292923.5971199998</v>
      </c>
      <c r="G27" s="77">
        <f t="shared" ref="G27" si="16">SUM(E27:F27)</f>
        <v>1292923.5971199998</v>
      </c>
      <c r="H27" s="122" t="s">
        <v>10</v>
      </c>
      <c r="I27" s="77">
        <v>19629267.742929999</v>
      </c>
      <c r="J27" s="77">
        <f t="shared" ref="J27" si="17">SUM(H27:I27)</f>
        <v>19629267.742929999</v>
      </c>
      <c r="K27" s="149"/>
      <c r="L27" s="147"/>
      <c r="M27" s="149"/>
      <c r="O27" s="29"/>
      <c r="P27" s="29"/>
    </row>
    <row r="28" spans="1:16" s="28" customFormat="1" ht="25.5">
      <c r="A28" s="53" t="s">
        <v>373</v>
      </c>
      <c r="B28" s="147"/>
      <c r="C28" s="147"/>
      <c r="D28" s="147"/>
      <c r="E28" s="148"/>
      <c r="F28" s="148"/>
      <c r="G28" s="142"/>
      <c r="H28" s="148"/>
      <c r="I28" s="148"/>
      <c r="J28" s="142"/>
      <c r="K28" s="149"/>
      <c r="L28" s="150"/>
      <c r="M28" s="149"/>
      <c r="O28" s="29"/>
      <c r="P28" s="29"/>
    </row>
    <row r="29" spans="1:16" s="28" customFormat="1" ht="15.75" customHeight="1">
      <c r="A29" s="35" t="s">
        <v>374</v>
      </c>
      <c r="B29" s="147"/>
      <c r="C29" s="147"/>
      <c r="D29" s="147"/>
      <c r="E29" s="148"/>
      <c r="F29" s="148"/>
      <c r="G29" s="142"/>
      <c r="H29" s="148"/>
      <c r="I29" s="148"/>
      <c r="J29" s="142"/>
      <c r="K29" s="149"/>
      <c r="L29" s="147"/>
      <c r="M29" s="149"/>
      <c r="P29" s="29"/>
    </row>
    <row r="30" spans="1:16" s="28" customFormat="1" ht="25.5">
      <c r="A30" s="35" t="s">
        <v>375</v>
      </c>
      <c r="B30" s="147"/>
      <c r="C30" s="147"/>
      <c r="D30" s="147"/>
      <c r="E30" s="122" t="s">
        <v>10</v>
      </c>
      <c r="F30" s="77">
        <f t="shared" ref="F30:G30" si="18">SUM(F26:F29)</f>
        <v>1292923.5971199998</v>
      </c>
      <c r="G30" s="77">
        <f t="shared" si="18"/>
        <v>1292923.5971199998</v>
      </c>
      <c r="H30" s="122" t="s">
        <v>10</v>
      </c>
      <c r="I30" s="77">
        <f t="shared" ref="I30:J30" si="19">SUM(I26:I29)</f>
        <v>19629267.742929999</v>
      </c>
      <c r="J30" s="77">
        <f t="shared" si="19"/>
        <v>19629267.742929999</v>
      </c>
      <c r="K30" s="149"/>
      <c r="L30" s="147"/>
      <c r="M30" s="149"/>
      <c r="O30" s="29"/>
      <c r="P30" s="29"/>
    </row>
    <row r="31" spans="1:16" s="28" customFormat="1">
      <c r="A31" s="872"/>
      <c r="B31" s="872"/>
      <c r="C31" s="872"/>
      <c r="D31" s="872"/>
      <c r="E31" s="872"/>
      <c r="F31" s="872"/>
      <c r="G31" s="872"/>
      <c r="H31" s="872"/>
      <c r="I31" s="872"/>
      <c r="J31" s="872"/>
      <c r="K31" s="872"/>
      <c r="L31" s="872"/>
      <c r="M31" s="872"/>
    </row>
    <row r="32" spans="1:16" s="28" customFormat="1" ht="12.75" customHeight="1">
      <c r="A32" s="80" t="s">
        <v>31</v>
      </c>
      <c r="B32" s="147"/>
      <c r="C32" s="147"/>
      <c r="D32" s="147"/>
      <c r="E32" s="122" t="s">
        <v>10</v>
      </c>
      <c r="F32" s="77">
        <v>151977.81999999998</v>
      </c>
      <c r="G32" s="77">
        <f>SUM(E32:F32)</f>
        <v>151977.81999999998</v>
      </c>
      <c r="H32" s="122" t="s">
        <v>10</v>
      </c>
      <c r="I32" s="79">
        <v>1185548.79</v>
      </c>
      <c r="J32" s="415">
        <f>SUM(H32:I32)</f>
        <v>1185548.79</v>
      </c>
      <c r="K32" s="149"/>
      <c r="L32" s="149"/>
      <c r="M32" s="149"/>
      <c r="N32" s="30"/>
      <c r="P32" s="29"/>
    </row>
    <row r="34" spans="1:13" ht="14.25">
      <c r="A34" s="961" t="s">
        <v>559</v>
      </c>
      <c r="B34" s="961"/>
      <c r="C34" s="961"/>
      <c r="D34" s="961"/>
      <c r="E34" s="961"/>
      <c r="F34" s="961"/>
      <c r="G34" s="961"/>
      <c r="H34" s="961"/>
      <c r="I34" s="961"/>
      <c r="J34" s="961"/>
      <c r="K34" s="961"/>
      <c r="L34" s="961"/>
      <c r="M34" s="961"/>
    </row>
    <row r="35" spans="1:13">
      <c r="A35" s="964" t="s">
        <v>376</v>
      </c>
      <c r="B35" s="964"/>
      <c r="C35" s="964"/>
      <c r="D35" s="964"/>
      <c r="E35" s="964"/>
      <c r="F35" s="964"/>
      <c r="G35" s="964"/>
      <c r="H35" s="964"/>
      <c r="I35" s="964"/>
      <c r="J35" s="964"/>
      <c r="K35" s="964"/>
      <c r="L35" s="964"/>
      <c r="M35" s="964"/>
    </row>
    <row r="36" spans="1:13">
      <c r="A36" s="10"/>
      <c r="I36" s="348"/>
      <c r="J36" s="56"/>
    </row>
    <row r="37" spans="1:13">
      <c r="A37" s="681"/>
    </row>
    <row r="38" spans="1:13">
      <c r="A38" s="681"/>
    </row>
    <row r="39" spans="1:13">
      <c r="A39" s="681"/>
    </row>
  </sheetData>
  <mergeCells count="10">
    <mergeCell ref="A34:M34"/>
    <mergeCell ref="A35:M35"/>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9"/>
  <sheetViews>
    <sheetView zoomScale="90" zoomScaleNormal="90" workbookViewId="0">
      <selection activeCell="D9" sqref="D9"/>
    </sheetView>
  </sheetViews>
  <sheetFormatPr defaultColWidth="9.42578125" defaultRowHeight="12.75"/>
  <cols>
    <col min="1" max="2" width="11.42578125" style="10" customWidth="1"/>
    <col min="3" max="3" width="11.5703125" style="10" customWidth="1"/>
    <col min="4" max="4" width="12.5703125" style="10" customWidth="1"/>
    <col min="5" max="5" width="13" style="10" customWidth="1"/>
    <col min="6" max="6" width="8.5703125" style="10" customWidth="1"/>
    <col min="7" max="7" width="9" style="10" customWidth="1"/>
    <col min="8" max="8" width="8.5703125" style="10" customWidth="1"/>
    <col min="9" max="9" width="10" style="10" customWidth="1"/>
    <col min="10" max="11" width="11.5703125" style="10" customWidth="1"/>
    <col min="12" max="13" width="12.5703125" style="10" customWidth="1"/>
    <col min="14" max="14" width="11.5703125" style="10" bestFit="1" customWidth="1"/>
    <col min="15" max="15" width="14.5703125" style="10" customWidth="1"/>
    <col min="16" max="16" width="11.42578125" style="10" customWidth="1"/>
    <col min="17" max="17" width="9.5703125" style="10" customWidth="1"/>
    <col min="18" max="18" width="13.5703125" style="10" customWidth="1"/>
    <col min="19" max="19" width="10.42578125" style="10" customWidth="1"/>
    <col min="20" max="20" width="9.5703125" style="10" customWidth="1"/>
    <col min="21" max="21" width="8.140625" style="10" bestFit="1" customWidth="1"/>
    <col min="22" max="22" width="10.5703125" style="10" customWidth="1"/>
    <col min="23" max="23" width="13.5703125" style="10" customWidth="1"/>
    <col min="24" max="24" width="11" style="10" customWidth="1"/>
    <col min="25" max="25" width="13.5703125" style="10" customWidth="1"/>
    <col min="26" max="26" width="10.42578125" style="10" customWidth="1"/>
    <col min="27" max="16384" width="9.42578125" style="10"/>
  </cols>
  <sheetData>
    <row r="1" spans="1:25" ht="15.75">
      <c r="A1" s="819" t="s">
        <v>377</v>
      </c>
      <c r="B1" s="819"/>
      <c r="C1" s="819"/>
      <c r="D1" s="819"/>
      <c r="E1" s="819"/>
      <c r="F1" s="819"/>
      <c r="G1" s="819"/>
      <c r="H1" s="819"/>
      <c r="I1" s="819"/>
      <c r="J1" s="819"/>
      <c r="K1" s="819"/>
      <c r="L1" s="819"/>
      <c r="M1" s="819"/>
      <c r="N1" s="819"/>
      <c r="O1" s="819"/>
      <c r="P1" s="819"/>
      <c r="Q1" s="819"/>
      <c r="R1" s="819"/>
      <c r="S1" s="819"/>
      <c r="T1" s="819"/>
      <c r="U1" s="819"/>
      <c r="V1" s="819"/>
      <c r="W1" s="819"/>
      <c r="X1" s="819"/>
      <c r="Y1" s="819"/>
    </row>
    <row r="2" spans="1:25" ht="15.75">
      <c r="A2" s="822" t="s">
        <v>1</v>
      </c>
      <c r="B2" s="822"/>
      <c r="C2" s="822"/>
      <c r="D2" s="822"/>
      <c r="E2" s="822"/>
      <c r="F2" s="822"/>
      <c r="G2" s="822"/>
      <c r="H2" s="822"/>
      <c r="I2" s="822"/>
      <c r="J2" s="822"/>
      <c r="K2" s="822"/>
      <c r="L2" s="822"/>
      <c r="M2" s="822"/>
      <c r="N2" s="822"/>
      <c r="O2" s="822"/>
      <c r="P2" s="822"/>
      <c r="Q2" s="822"/>
      <c r="R2" s="822"/>
      <c r="S2" s="822"/>
      <c r="T2" s="822"/>
      <c r="U2" s="822"/>
      <c r="V2" s="822"/>
      <c r="W2" s="822"/>
      <c r="X2" s="822"/>
      <c r="Y2" s="822"/>
    </row>
    <row r="3" spans="1:25" ht="15.75">
      <c r="A3" s="807" t="s">
        <v>572</v>
      </c>
      <c r="B3" s="807"/>
      <c r="C3" s="807"/>
      <c r="D3" s="807"/>
      <c r="E3" s="807"/>
      <c r="F3" s="807"/>
      <c r="G3" s="807"/>
      <c r="H3" s="807"/>
      <c r="I3" s="807"/>
      <c r="J3" s="807"/>
      <c r="K3" s="807"/>
      <c r="L3" s="807"/>
      <c r="M3" s="807"/>
      <c r="N3" s="807"/>
      <c r="O3" s="807"/>
      <c r="P3" s="807"/>
      <c r="Q3" s="807"/>
      <c r="R3" s="807"/>
      <c r="S3" s="807"/>
      <c r="T3" s="807"/>
      <c r="U3" s="807"/>
      <c r="V3" s="807"/>
      <c r="W3" s="807"/>
      <c r="X3" s="807"/>
      <c r="Y3" s="807"/>
    </row>
    <row r="4" spans="1:25" ht="16.5" thickBot="1">
      <c r="A4" s="239"/>
      <c r="B4" s="240"/>
      <c r="C4" s="240"/>
      <c r="D4" s="240"/>
      <c r="E4" s="240"/>
      <c r="F4" s="240"/>
      <c r="G4" s="240"/>
      <c r="H4" s="240"/>
      <c r="I4" s="240"/>
      <c r="J4" s="240"/>
      <c r="K4" s="240"/>
      <c r="L4" s="240"/>
      <c r="M4" s="240"/>
      <c r="N4" s="240"/>
      <c r="O4" s="240"/>
      <c r="P4" s="240"/>
      <c r="Q4" s="240"/>
      <c r="R4" s="240"/>
      <c r="S4" s="240"/>
      <c r="T4" s="240"/>
      <c r="U4" s="240"/>
      <c r="V4" s="52"/>
      <c r="W4" s="52"/>
      <c r="X4" s="52"/>
      <c r="Y4" s="52"/>
    </row>
    <row r="5" spans="1:25" ht="14.25" customHeight="1" thickBot="1">
      <c r="A5" s="895">
        <v>2021</v>
      </c>
      <c r="B5" s="881" t="s">
        <v>378</v>
      </c>
      <c r="C5" s="882"/>
      <c r="D5" s="882"/>
      <c r="E5" s="882"/>
      <c r="F5" s="879"/>
      <c r="G5" s="879"/>
      <c r="H5" s="879"/>
      <c r="I5" s="879"/>
      <c r="J5" s="879"/>
      <c r="K5" s="880"/>
      <c r="L5" s="908" t="s">
        <v>560</v>
      </c>
      <c r="M5" s="909"/>
      <c r="N5" s="909"/>
      <c r="O5" s="910"/>
      <c r="P5" s="878" t="s">
        <v>379</v>
      </c>
      <c r="Q5" s="879"/>
      <c r="R5" s="879"/>
      <c r="S5" s="879"/>
      <c r="T5" s="880"/>
      <c r="U5" s="898" t="s">
        <v>380</v>
      </c>
      <c r="V5" s="899"/>
      <c r="W5" s="906" t="s">
        <v>381</v>
      </c>
      <c r="X5" s="876" t="s">
        <v>382</v>
      </c>
      <c r="Y5" s="893" t="s">
        <v>383</v>
      </c>
    </row>
    <row r="6" spans="1:25" ht="12.75" customHeight="1">
      <c r="A6" s="896"/>
      <c r="B6" s="912" t="s">
        <v>384</v>
      </c>
      <c r="C6" s="913"/>
      <c r="D6" s="913"/>
      <c r="E6" s="914"/>
      <c r="F6" s="890" t="s">
        <v>385</v>
      </c>
      <c r="G6" s="891"/>
      <c r="H6" s="891"/>
      <c r="I6" s="891"/>
      <c r="J6" s="892"/>
      <c r="K6" s="888" t="s">
        <v>386</v>
      </c>
      <c r="L6" s="883" t="s">
        <v>387</v>
      </c>
      <c r="M6" s="885" t="s">
        <v>388</v>
      </c>
      <c r="N6" s="885" t="s">
        <v>389</v>
      </c>
      <c r="O6" s="893" t="s">
        <v>390</v>
      </c>
      <c r="P6" s="883" t="s">
        <v>391</v>
      </c>
      <c r="Q6" s="885" t="s">
        <v>392</v>
      </c>
      <c r="R6" s="885" t="s">
        <v>393</v>
      </c>
      <c r="S6" s="876" t="s">
        <v>394</v>
      </c>
      <c r="T6" s="888" t="s">
        <v>395</v>
      </c>
      <c r="U6" s="883" t="s">
        <v>396</v>
      </c>
      <c r="V6" s="904" t="s">
        <v>397</v>
      </c>
      <c r="W6" s="907"/>
      <c r="X6" s="877"/>
      <c r="Y6" s="894"/>
    </row>
    <row r="7" spans="1:25" ht="47.25" customHeight="1" thickBot="1">
      <c r="A7" s="897"/>
      <c r="B7" s="704" t="s">
        <v>398</v>
      </c>
      <c r="C7" s="705" t="s">
        <v>399</v>
      </c>
      <c r="D7" s="705" t="s">
        <v>400</v>
      </c>
      <c r="E7" s="706" t="s">
        <v>401</v>
      </c>
      <c r="F7" s="704" t="s">
        <v>402</v>
      </c>
      <c r="G7" s="705" t="s">
        <v>403</v>
      </c>
      <c r="H7" s="705" t="s">
        <v>404</v>
      </c>
      <c r="I7" s="707" t="s">
        <v>405</v>
      </c>
      <c r="J7" s="314" t="s">
        <v>406</v>
      </c>
      <c r="K7" s="889"/>
      <c r="L7" s="884"/>
      <c r="M7" s="886"/>
      <c r="N7" s="886"/>
      <c r="O7" s="911"/>
      <c r="P7" s="884"/>
      <c r="Q7" s="886"/>
      <c r="R7" s="886"/>
      <c r="S7" s="887"/>
      <c r="T7" s="889"/>
      <c r="U7" s="884"/>
      <c r="V7" s="905"/>
      <c r="W7" s="907"/>
      <c r="X7" s="877"/>
      <c r="Y7" s="894"/>
    </row>
    <row r="8" spans="1:25">
      <c r="A8" s="722" t="s">
        <v>407</v>
      </c>
      <c r="B8" s="723">
        <v>2039</v>
      </c>
      <c r="C8" s="724">
        <v>1482</v>
      </c>
      <c r="D8" s="724">
        <v>92</v>
      </c>
      <c r="E8" s="725">
        <f>SUM(B8:D8)</f>
        <v>3613</v>
      </c>
      <c r="F8" s="723">
        <v>6842</v>
      </c>
      <c r="G8" s="724">
        <v>2141</v>
      </c>
      <c r="H8" s="724">
        <v>8022</v>
      </c>
      <c r="I8" s="726">
        <v>0</v>
      </c>
      <c r="J8" s="724">
        <f>SUM(F8:I8)</f>
        <v>17005</v>
      </c>
      <c r="K8" s="727">
        <f>E8+J8</f>
        <v>20618</v>
      </c>
      <c r="L8" s="728">
        <v>238</v>
      </c>
      <c r="M8" s="729">
        <v>7183</v>
      </c>
      <c r="N8" s="730">
        <v>0</v>
      </c>
      <c r="O8" s="731">
        <f>SUM(L8:N8)</f>
        <v>7421</v>
      </c>
      <c r="P8" s="732">
        <v>0</v>
      </c>
      <c r="Q8" s="733">
        <v>1</v>
      </c>
      <c r="R8" s="733">
        <v>10</v>
      </c>
      <c r="S8" s="733">
        <v>10436</v>
      </c>
      <c r="T8" s="734">
        <f>SUM(P8:S8)</f>
        <v>10447</v>
      </c>
      <c r="U8" s="735">
        <f>K8+O8</f>
        <v>28039</v>
      </c>
      <c r="V8" s="736">
        <f>K8-T8</f>
        <v>10171</v>
      </c>
      <c r="W8" s="737">
        <v>1777521</v>
      </c>
      <c r="X8" s="738">
        <v>1708891</v>
      </c>
      <c r="Y8" s="739">
        <f>W8/X8</f>
        <v>1.0401605485662924</v>
      </c>
    </row>
    <row r="9" spans="1:25">
      <c r="A9" s="740" t="s">
        <v>408</v>
      </c>
      <c r="B9" s="741">
        <v>1730</v>
      </c>
      <c r="C9" s="742">
        <v>1796</v>
      </c>
      <c r="D9" s="742">
        <v>88</v>
      </c>
      <c r="E9" s="725">
        <f t="shared" ref="E9:E13" si="0">SUM(B9:D9)</f>
        <v>3614</v>
      </c>
      <c r="F9" s="741">
        <v>7360</v>
      </c>
      <c r="G9" s="742">
        <v>2390</v>
      </c>
      <c r="H9" s="742">
        <v>8092</v>
      </c>
      <c r="I9" s="726">
        <v>0</v>
      </c>
      <c r="J9" s="724">
        <f t="shared" ref="J9:J13" si="1">SUM(F9:I9)</f>
        <v>17842</v>
      </c>
      <c r="K9" s="727">
        <f t="shared" ref="K9:K13" si="2">E9+J9</f>
        <v>21456</v>
      </c>
      <c r="L9" s="743">
        <v>351</v>
      </c>
      <c r="M9" s="744">
        <v>6765</v>
      </c>
      <c r="N9" s="745">
        <v>0</v>
      </c>
      <c r="O9" s="731">
        <f t="shared" ref="O9:O13" si="3">SUM(L9:N9)</f>
        <v>7116</v>
      </c>
      <c r="P9" s="732">
        <v>0</v>
      </c>
      <c r="Q9" s="733">
        <v>4</v>
      </c>
      <c r="R9" s="733">
        <v>24</v>
      </c>
      <c r="S9" s="733">
        <v>11659</v>
      </c>
      <c r="T9" s="734">
        <f t="shared" ref="T9:T13" si="4">SUM(P9:S9)</f>
        <v>11687</v>
      </c>
      <c r="U9" s="735">
        <f t="shared" ref="U9:U13" si="5">K9+O9</f>
        <v>28572</v>
      </c>
      <c r="V9" s="736">
        <f t="shared" ref="V9:V13" si="6">K9-T9</f>
        <v>9769</v>
      </c>
      <c r="W9" s="732">
        <v>1787290</v>
      </c>
      <c r="X9" s="745">
        <v>1708891</v>
      </c>
      <c r="Y9" s="739">
        <f t="shared" ref="Y9:Y13" si="7">W9/X9</f>
        <v>1.0458771214781983</v>
      </c>
    </row>
    <row r="10" spans="1:25">
      <c r="A10" s="740" t="s">
        <v>409</v>
      </c>
      <c r="B10" s="741">
        <v>2710</v>
      </c>
      <c r="C10" s="742">
        <v>1989</v>
      </c>
      <c r="D10" s="742">
        <v>131</v>
      </c>
      <c r="E10" s="725">
        <f t="shared" si="0"/>
        <v>4830</v>
      </c>
      <c r="F10" s="741">
        <v>6223</v>
      </c>
      <c r="G10" s="742">
        <v>2548</v>
      </c>
      <c r="H10" s="742">
        <v>8778</v>
      </c>
      <c r="I10" s="726">
        <v>2</v>
      </c>
      <c r="J10" s="724">
        <f t="shared" si="1"/>
        <v>17551</v>
      </c>
      <c r="K10" s="727">
        <f t="shared" si="2"/>
        <v>22381</v>
      </c>
      <c r="L10" s="743">
        <v>345</v>
      </c>
      <c r="M10" s="744">
        <v>7875</v>
      </c>
      <c r="N10" s="745">
        <v>0</v>
      </c>
      <c r="O10" s="731">
        <f t="shared" si="3"/>
        <v>8220</v>
      </c>
      <c r="P10" s="732">
        <v>0</v>
      </c>
      <c r="Q10" s="733">
        <v>1</v>
      </c>
      <c r="R10" s="733">
        <v>27</v>
      </c>
      <c r="S10" s="733">
        <v>12972</v>
      </c>
      <c r="T10" s="734">
        <f t="shared" si="4"/>
        <v>13000</v>
      </c>
      <c r="U10" s="735">
        <f t="shared" si="5"/>
        <v>30601</v>
      </c>
      <c r="V10" s="736">
        <f t="shared" si="6"/>
        <v>9381</v>
      </c>
      <c r="W10" s="741">
        <v>1796671</v>
      </c>
      <c r="X10" s="745">
        <v>1708891</v>
      </c>
      <c r="Y10" s="739">
        <f t="shared" si="7"/>
        <v>1.0513666465561584</v>
      </c>
    </row>
    <row r="11" spans="1:25">
      <c r="A11" s="740" t="s">
        <v>410</v>
      </c>
      <c r="B11" s="741">
        <v>4572</v>
      </c>
      <c r="C11" s="742">
        <v>1704</v>
      </c>
      <c r="D11" s="742">
        <v>121</v>
      </c>
      <c r="E11" s="725">
        <f t="shared" si="0"/>
        <v>6397</v>
      </c>
      <c r="F11" s="741">
        <v>5354</v>
      </c>
      <c r="G11" s="742">
        <v>3020</v>
      </c>
      <c r="H11" s="742">
        <v>8125</v>
      </c>
      <c r="I11" s="726">
        <v>1</v>
      </c>
      <c r="J11" s="724">
        <f t="shared" si="1"/>
        <v>16500</v>
      </c>
      <c r="K11" s="727">
        <f t="shared" si="2"/>
        <v>22897</v>
      </c>
      <c r="L11" s="743">
        <v>209</v>
      </c>
      <c r="M11" s="744">
        <v>39784</v>
      </c>
      <c r="N11" s="745">
        <v>0</v>
      </c>
      <c r="O11" s="731">
        <f t="shared" si="3"/>
        <v>39993</v>
      </c>
      <c r="P11" s="732">
        <v>0</v>
      </c>
      <c r="Q11" s="733">
        <v>3</v>
      </c>
      <c r="R11" s="733">
        <v>27</v>
      </c>
      <c r="S11" s="733">
        <v>11485</v>
      </c>
      <c r="T11" s="734">
        <f t="shared" si="4"/>
        <v>11515</v>
      </c>
      <c r="U11" s="735">
        <f t="shared" si="5"/>
        <v>62890</v>
      </c>
      <c r="V11" s="736">
        <f t="shared" si="6"/>
        <v>11382</v>
      </c>
      <c r="W11" s="732">
        <v>1808053</v>
      </c>
      <c r="X11" s="745">
        <v>1710846</v>
      </c>
      <c r="Y11" s="739">
        <f t="shared" si="7"/>
        <v>1.0568180888285679</v>
      </c>
    </row>
    <row r="12" spans="1:25">
      <c r="A12" s="740" t="s">
        <v>411</v>
      </c>
      <c r="B12" s="741">
        <v>12005</v>
      </c>
      <c r="C12" s="742">
        <v>1640</v>
      </c>
      <c r="D12" s="742">
        <v>115</v>
      </c>
      <c r="E12" s="725">
        <f t="shared" si="0"/>
        <v>13760</v>
      </c>
      <c r="F12" s="741">
        <v>3952</v>
      </c>
      <c r="G12" s="742">
        <v>2943</v>
      </c>
      <c r="H12" s="742">
        <v>7573</v>
      </c>
      <c r="I12" s="726">
        <v>1</v>
      </c>
      <c r="J12" s="724">
        <f t="shared" si="1"/>
        <v>14469</v>
      </c>
      <c r="K12" s="727">
        <f t="shared" si="2"/>
        <v>28229</v>
      </c>
      <c r="L12" s="743">
        <v>141</v>
      </c>
      <c r="M12" s="744">
        <v>7166</v>
      </c>
      <c r="N12" s="745">
        <v>0</v>
      </c>
      <c r="O12" s="731">
        <f t="shared" si="3"/>
        <v>7307</v>
      </c>
      <c r="P12" s="732">
        <v>0</v>
      </c>
      <c r="Q12" s="733">
        <v>1</v>
      </c>
      <c r="R12" s="733">
        <v>22</v>
      </c>
      <c r="S12" s="733">
        <v>11538</v>
      </c>
      <c r="T12" s="734">
        <f t="shared" si="4"/>
        <v>11561</v>
      </c>
      <c r="U12" s="735">
        <f t="shared" si="5"/>
        <v>35536</v>
      </c>
      <c r="V12" s="736">
        <f t="shared" si="6"/>
        <v>16668</v>
      </c>
      <c r="W12" s="741">
        <v>1824721</v>
      </c>
      <c r="X12" s="742">
        <v>1710846</v>
      </c>
      <c r="Y12" s="739">
        <f t="shared" si="7"/>
        <v>1.0665606372519794</v>
      </c>
    </row>
    <row r="13" spans="1:25">
      <c r="A13" s="740" t="s">
        <v>412</v>
      </c>
      <c r="B13" s="741">
        <v>2157</v>
      </c>
      <c r="C13" s="742">
        <v>2262</v>
      </c>
      <c r="D13" s="742">
        <v>110</v>
      </c>
      <c r="E13" s="725">
        <f t="shared" si="0"/>
        <v>4529</v>
      </c>
      <c r="F13" s="741">
        <v>3937</v>
      </c>
      <c r="G13" s="742">
        <v>2817</v>
      </c>
      <c r="H13" s="742">
        <v>7669</v>
      </c>
      <c r="I13" s="726">
        <v>1</v>
      </c>
      <c r="J13" s="724">
        <f t="shared" si="1"/>
        <v>14424</v>
      </c>
      <c r="K13" s="727">
        <f t="shared" si="2"/>
        <v>18953</v>
      </c>
      <c r="L13" s="743">
        <v>129</v>
      </c>
      <c r="M13" s="744">
        <v>10852</v>
      </c>
      <c r="N13" s="745">
        <v>0</v>
      </c>
      <c r="O13" s="731">
        <f t="shared" si="3"/>
        <v>10981</v>
      </c>
      <c r="P13" s="732">
        <v>0</v>
      </c>
      <c r="Q13" s="733">
        <v>1</v>
      </c>
      <c r="R13" s="733">
        <v>24</v>
      </c>
      <c r="S13" s="733">
        <v>14437</v>
      </c>
      <c r="T13" s="734">
        <f t="shared" si="4"/>
        <v>14462</v>
      </c>
      <c r="U13" s="735">
        <f t="shared" si="5"/>
        <v>29934</v>
      </c>
      <c r="V13" s="736">
        <f t="shared" si="6"/>
        <v>4491</v>
      </c>
      <c r="W13" s="741">
        <v>1829212</v>
      </c>
      <c r="X13" s="742">
        <v>1710846</v>
      </c>
      <c r="Y13" s="739">
        <f t="shared" si="7"/>
        <v>1.0691856543487841</v>
      </c>
    </row>
    <row r="14" spans="1:25">
      <c r="A14" s="407" t="s">
        <v>289</v>
      </c>
      <c r="B14" s="68">
        <v>5499</v>
      </c>
      <c r="C14" s="69">
        <v>2210</v>
      </c>
      <c r="D14" s="69">
        <v>78</v>
      </c>
      <c r="E14" s="63">
        <f t="shared" ref="E14:E15" si="8">SUM(B14:D14)</f>
        <v>7787</v>
      </c>
      <c r="F14" s="68">
        <v>4370</v>
      </c>
      <c r="G14" s="69">
        <v>3585</v>
      </c>
      <c r="H14" s="69">
        <v>7539</v>
      </c>
      <c r="I14" s="37">
        <v>3</v>
      </c>
      <c r="J14" s="62">
        <f t="shared" ref="J14" si="9">SUM(F14:I14)</f>
        <v>15497</v>
      </c>
      <c r="K14" s="64">
        <f t="shared" ref="K14" si="10">E14+J14</f>
        <v>23284</v>
      </c>
      <c r="L14" s="340">
        <v>964</v>
      </c>
      <c r="M14" s="58">
        <v>26496</v>
      </c>
      <c r="N14" s="59">
        <v>91147</v>
      </c>
      <c r="O14" s="715">
        <f t="shared" ref="O14:O15" si="11">SUM(L14:N14)</f>
        <v>118607</v>
      </c>
      <c r="P14" s="411">
        <v>0</v>
      </c>
      <c r="Q14" s="59">
        <v>2</v>
      </c>
      <c r="R14" s="59">
        <v>120</v>
      </c>
      <c r="S14" s="65">
        <v>13193</v>
      </c>
      <c r="T14" s="67">
        <f t="shared" ref="T14" si="12">SUM(P14:S14)</f>
        <v>13315</v>
      </c>
      <c r="U14" s="66">
        <f t="shared" ref="U14" si="13">K14+O14</f>
        <v>141891</v>
      </c>
      <c r="V14" s="65">
        <f t="shared" ref="V14" si="14">K14-T14</f>
        <v>9969</v>
      </c>
      <c r="W14" s="68">
        <v>1839181</v>
      </c>
      <c r="X14" s="69">
        <v>1712461.5055414224</v>
      </c>
      <c r="Y14" s="677">
        <f t="shared" ref="Y14:Y15" si="15">+W14/X14</f>
        <v>1.0739984484606053</v>
      </c>
    </row>
    <row r="15" spans="1:25">
      <c r="A15" s="407" t="s">
        <v>290</v>
      </c>
      <c r="B15" s="68">
        <v>5236</v>
      </c>
      <c r="C15" s="69">
        <v>2013</v>
      </c>
      <c r="D15" s="69">
        <v>90</v>
      </c>
      <c r="E15" s="63">
        <f t="shared" si="8"/>
        <v>7339</v>
      </c>
      <c r="F15" s="68">
        <v>4068</v>
      </c>
      <c r="G15" s="69">
        <v>3288</v>
      </c>
      <c r="H15" s="69">
        <v>8020</v>
      </c>
      <c r="I15" s="37">
        <v>1</v>
      </c>
      <c r="J15" s="62">
        <f t="shared" ref="J15" si="16">SUM(F15:I15)</f>
        <v>15377</v>
      </c>
      <c r="K15" s="64">
        <f t="shared" ref="K15" si="17">E15+J15</f>
        <v>22716</v>
      </c>
      <c r="L15" s="340">
        <v>6422</v>
      </c>
      <c r="M15" s="58">
        <v>52603</v>
      </c>
      <c r="N15" s="59">
        <v>63543</v>
      </c>
      <c r="O15" s="541">
        <f t="shared" si="11"/>
        <v>122568</v>
      </c>
      <c r="P15" s="411">
        <v>0</v>
      </c>
      <c r="Q15" s="59">
        <v>51</v>
      </c>
      <c r="R15" s="59">
        <v>432</v>
      </c>
      <c r="S15" s="65">
        <v>13998</v>
      </c>
      <c r="T15" s="67">
        <f t="shared" ref="T15" si="18">SUM(P15:S15)</f>
        <v>14481</v>
      </c>
      <c r="U15" s="66">
        <f t="shared" ref="U15" si="19">K15+O15</f>
        <v>145284</v>
      </c>
      <c r="V15" s="65">
        <f t="shared" ref="V15" si="20">K15-T15</f>
        <v>8235</v>
      </c>
      <c r="W15" s="68">
        <v>1847416</v>
      </c>
      <c r="X15" s="69">
        <v>1712462</v>
      </c>
      <c r="Y15" s="677">
        <f t="shared" si="15"/>
        <v>1.0788070041846185</v>
      </c>
    </row>
    <row r="16" spans="1:25">
      <c r="A16" s="407" t="s">
        <v>291</v>
      </c>
      <c r="B16" s="68"/>
      <c r="C16" s="69"/>
      <c r="D16" s="69"/>
      <c r="E16" s="63"/>
      <c r="F16" s="55"/>
      <c r="G16" s="55"/>
      <c r="H16" s="69"/>
      <c r="I16" s="284"/>
      <c r="J16" s="62"/>
      <c r="K16" s="64"/>
      <c r="L16" s="340"/>
      <c r="M16" s="58"/>
      <c r="N16" s="59"/>
      <c r="O16" s="541"/>
      <c r="P16" s="411"/>
      <c r="Q16" s="59"/>
      <c r="R16" s="59"/>
      <c r="S16" s="65"/>
      <c r="T16" s="67"/>
      <c r="U16" s="66"/>
      <c r="V16" s="65"/>
      <c r="W16" s="68"/>
      <c r="X16" s="69"/>
      <c r="Y16" s="46"/>
    </row>
    <row r="17" spans="1:25">
      <c r="A17" s="416" t="s">
        <v>292</v>
      </c>
      <c r="B17" s="282"/>
      <c r="C17" s="284"/>
      <c r="D17" s="284"/>
      <c r="E17" s="63"/>
      <c r="F17" s="426"/>
      <c r="G17" s="55"/>
      <c r="H17" s="69"/>
      <c r="I17" s="284"/>
      <c r="J17" s="62"/>
      <c r="K17" s="64"/>
      <c r="L17" s="410"/>
      <c r="M17" s="339"/>
      <c r="N17" s="339"/>
      <c r="O17" s="541"/>
      <c r="P17" s="410"/>
      <c r="Q17" s="339"/>
      <c r="R17" s="339"/>
      <c r="S17" s="339"/>
      <c r="T17" s="67"/>
      <c r="U17" s="66"/>
      <c r="V17" s="65"/>
      <c r="W17" s="282"/>
      <c r="X17" s="59"/>
      <c r="Y17" s="46"/>
    </row>
    <row r="18" spans="1:25">
      <c r="A18" s="425" t="s">
        <v>293</v>
      </c>
      <c r="B18" s="424"/>
      <c r="C18" s="284"/>
      <c r="D18" s="284"/>
      <c r="E18" s="63"/>
      <c r="F18" s="68"/>
      <c r="G18" s="69"/>
      <c r="H18" s="69"/>
      <c r="I18" s="284"/>
      <c r="J18" s="62"/>
      <c r="K18" s="64"/>
      <c r="L18" s="340"/>
      <c r="M18" s="58"/>
      <c r="N18" s="59"/>
      <c r="O18" s="541"/>
      <c r="P18" s="411"/>
      <c r="Q18" s="59"/>
      <c r="R18" s="59"/>
      <c r="S18" s="65"/>
      <c r="T18" s="67"/>
      <c r="U18" s="66"/>
      <c r="V18" s="65"/>
      <c r="W18" s="68"/>
      <c r="X18" s="69"/>
      <c r="Y18" s="46"/>
    </row>
    <row r="19" spans="1:25" ht="13.5" thickBot="1">
      <c r="A19" s="408" t="s">
        <v>294</v>
      </c>
      <c r="B19" s="38"/>
      <c r="C19" s="39"/>
      <c r="D19" s="39"/>
      <c r="E19" s="63"/>
      <c r="F19" s="38"/>
      <c r="G19" s="39"/>
      <c r="H19" s="39"/>
      <c r="I19" s="37"/>
      <c r="J19" s="62"/>
      <c r="K19" s="64"/>
      <c r="L19" s="341"/>
      <c r="M19" s="40"/>
      <c r="N19" s="41"/>
      <c r="O19" s="541"/>
      <c r="P19" s="412"/>
      <c r="Q19" s="41"/>
      <c r="R19" s="41"/>
      <c r="S19" s="42"/>
      <c r="T19" s="67"/>
      <c r="U19" s="66"/>
      <c r="V19" s="65"/>
      <c r="W19" s="406"/>
      <c r="X19" s="543"/>
      <c r="Y19" s="678"/>
    </row>
    <row r="20" spans="1:25" ht="15" thickBot="1">
      <c r="A20" s="409" t="s">
        <v>562</v>
      </c>
      <c r="B20" s="44">
        <f>SUM(B14:B19)</f>
        <v>10735</v>
      </c>
      <c r="C20" s="44">
        <f>SUM(C14:C19)</f>
        <v>4223</v>
      </c>
      <c r="D20" s="44">
        <f>SUM(D14:D19)</f>
        <v>168</v>
      </c>
      <c r="E20" s="44">
        <f>SUM(E14:E19)</f>
        <v>15126</v>
      </c>
      <c r="F20" s="44">
        <f t="shared" ref="F20:J20" si="21">SUM(F14:F19)</f>
        <v>8438</v>
      </c>
      <c r="G20" s="44">
        <f t="shared" si="21"/>
        <v>6873</v>
      </c>
      <c r="H20" s="44">
        <f t="shared" si="21"/>
        <v>15559</v>
      </c>
      <c r="I20" s="44">
        <f t="shared" si="21"/>
        <v>4</v>
      </c>
      <c r="J20" s="44">
        <f t="shared" si="21"/>
        <v>30874</v>
      </c>
      <c r="K20" s="44">
        <f t="shared" ref="K20" si="22">SUM(K14:K19)</f>
        <v>46000</v>
      </c>
      <c r="L20" s="44">
        <f t="shared" ref="L20" si="23">SUM(L14:L19)</f>
        <v>7386</v>
      </c>
      <c r="M20" s="44">
        <f t="shared" ref="M20" si="24">SUM(M14:M19)</f>
        <v>79099</v>
      </c>
      <c r="N20" s="44">
        <f t="shared" ref="N20" si="25">SUM(N14:N19)</f>
        <v>154690</v>
      </c>
      <c r="O20" s="44">
        <f t="shared" ref="O20" si="26">SUM(O14:O19)</f>
        <v>241175</v>
      </c>
      <c r="P20" s="44">
        <f t="shared" ref="P20" si="27">SUM(P14:P19)</f>
        <v>0</v>
      </c>
      <c r="Q20" s="44">
        <f t="shared" ref="Q20" si="28">SUM(Q14:Q19)</f>
        <v>53</v>
      </c>
      <c r="R20" s="44">
        <f t="shared" ref="R20" si="29">SUM(R14:R19)</f>
        <v>552</v>
      </c>
      <c r="S20" s="44">
        <f t="shared" ref="S20:T20" si="30">SUM(S14:S19)</f>
        <v>27191</v>
      </c>
      <c r="T20" s="44">
        <f t="shared" si="30"/>
        <v>27796</v>
      </c>
      <c r="U20" s="44">
        <f t="shared" ref="U20" si="31">SUM(U14:U19)</f>
        <v>287175</v>
      </c>
      <c r="V20" s="44">
        <f t="shared" ref="V20" si="32">SUM(V14:V19)</f>
        <v>18204</v>
      </c>
      <c r="W20" s="660">
        <f>W15</f>
        <v>1847416</v>
      </c>
      <c r="X20" s="542">
        <f>X15</f>
        <v>1712462</v>
      </c>
      <c r="Y20" s="676">
        <f t="shared" ref="Y20" si="33">W20/X20</f>
        <v>1.0788070041846185</v>
      </c>
    </row>
    <row r="21" spans="1:25" ht="15">
      <c r="A21" s="32"/>
      <c r="B21" s="33"/>
      <c r="C21" s="33"/>
      <c r="D21" s="33"/>
      <c r="E21" s="33"/>
      <c r="F21" s="33"/>
      <c r="G21" s="33"/>
      <c r="H21" s="33"/>
      <c r="I21" s="33"/>
      <c r="J21" s="33"/>
      <c r="K21" s="33"/>
      <c r="L21" s="33"/>
      <c r="M21" s="33"/>
      <c r="N21" s="33"/>
      <c r="O21" s="33"/>
      <c r="P21" s="31"/>
      <c r="Q21" s="31"/>
      <c r="R21" s="31"/>
      <c r="S21" s="31"/>
      <c r="T21" s="31"/>
      <c r="U21" s="31"/>
      <c r="V21"/>
      <c r="W21" s="31"/>
      <c r="X21"/>
      <c r="Y21"/>
    </row>
    <row r="22" spans="1:25" ht="14.25">
      <c r="A22" s="986" t="s">
        <v>413</v>
      </c>
      <c r="B22" s="986"/>
      <c r="C22" s="986"/>
      <c r="D22" s="986"/>
      <c r="E22" s="986"/>
      <c r="F22" s="986"/>
      <c r="G22" s="986"/>
      <c r="H22" s="986"/>
      <c r="I22" s="986"/>
      <c r="J22" s="986"/>
      <c r="K22" s="986"/>
      <c r="L22" s="986"/>
      <c r="M22" s="986"/>
      <c r="N22" s="986"/>
      <c r="O22" s="95"/>
      <c r="P22" s="95"/>
      <c r="Q22" s="95"/>
      <c r="R22" s="95"/>
      <c r="S22" s="95"/>
      <c r="T22" s="95"/>
      <c r="U22" s="95"/>
    </row>
    <row r="23" spans="1:25" ht="14.25">
      <c r="A23" s="986" t="s">
        <v>414</v>
      </c>
      <c r="B23" s="986"/>
      <c r="C23" s="986"/>
      <c r="D23" s="986"/>
      <c r="E23" s="986"/>
      <c r="F23" s="986"/>
      <c r="G23" s="986"/>
      <c r="H23" s="986"/>
      <c r="I23" s="986"/>
      <c r="J23" s="986"/>
      <c r="K23" s="986"/>
      <c r="L23" s="986"/>
      <c r="M23" s="986"/>
      <c r="N23" s="986"/>
      <c r="O23" s="95"/>
      <c r="P23" s="95"/>
      <c r="Q23" s="95"/>
      <c r="R23" s="95"/>
      <c r="S23" s="95"/>
      <c r="T23" s="95"/>
      <c r="U23" s="95"/>
    </row>
    <row r="24" spans="1:25" ht="14.25">
      <c r="A24" s="986" t="s">
        <v>415</v>
      </c>
      <c r="B24" s="986"/>
      <c r="C24" s="986"/>
      <c r="D24" s="986"/>
      <c r="E24" s="986"/>
      <c r="F24" s="986"/>
      <c r="G24" s="986"/>
      <c r="H24" s="986"/>
      <c r="I24" s="986"/>
      <c r="J24" s="986"/>
      <c r="K24" s="986"/>
      <c r="L24" s="986"/>
      <c r="M24" s="986"/>
      <c r="N24" s="986"/>
      <c r="O24" s="95"/>
      <c r="P24" s="95"/>
      <c r="Q24" s="95"/>
      <c r="R24" s="95"/>
      <c r="S24" s="95"/>
      <c r="T24" s="95"/>
      <c r="U24" s="95"/>
    </row>
    <row r="25" spans="1:25" ht="14.25">
      <c r="A25" s="987" t="s">
        <v>561</v>
      </c>
      <c r="B25" s="987"/>
      <c r="C25" s="987"/>
      <c r="D25" s="987"/>
      <c r="E25" s="987"/>
      <c r="F25" s="987"/>
      <c r="G25" s="987"/>
      <c r="H25" s="987"/>
      <c r="I25" s="987"/>
      <c r="J25" s="987"/>
      <c r="K25" s="987"/>
      <c r="L25" s="987"/>
      <c r="M25" s="987"/>
      <c r="N25" s="987"/>
      <c r="O25" s="95"/>
      <c r="P25" s="95"/>
      <c r="Q25" s="95"/>
      <c r="R25" s="95"/>
      <c r="S25" s="95"/>
      <c r="T25" s="95"/>
      <c r="U25" s="95"/>
    </row>
    <row r="26" spans="1:25" ht="12.75" customHeight="1">
      <c r="A26" s="769" t="s">
        <v>563</v>
      </c>
      <c r="B26" s="769"/>
      <c r="C26" s="769"/>
      <c r="D26" s="769"/>
      <c r="E26" s="769"/>
      <c r="F26" s="769"/>
      <c r="G26" s="769"/>
      <c r="H26" s="769"/>
      <c r="I26" s="769"/>
      <c r="J26" s="769"/>
      <c r="K26" s="769"/>
      <c r="L26" s="769"/>
      <c r="M26" s="769"/>
      <c r="N26" s="769"/>
      <c r="O26" s="95"/>
      <c r="P26" s="95"/>
      <c r="Q26" s="95"/>
      <c r="R26" s="95"/>
      <c r="S26" s="95"/>
      <c r="T26" s="95"/>
      <c r="U26" s="95"/>
    </row>
    <row r="27" spans="1:25">
      <c r="A27" s="964" t="s">
        <v>268</v>
      </c>
      <c r="B27" s="964"/>
      <c r="C27" s="964"/>
      <c r="D27" s="964"/>
      <c r="E27" s="964"/>
      <c r="F27" s="964"/>
      <c r="G27" s="964"/>
      <c r="H27" s="964"/>
      <c r="I27" s="964"/>
      <c r="J27" s="964"/>
      <c r="K27" s="964"/>
      <c r="L27" s="964"/>
      <c r="M27" s="964"/>
      <c r="N27" s="964"/>
      <c r="O27" s="95"/>
      <c r="P27" s="95"/>
      <c r="Q27" s="95"/>
      <c r="R27" s="95"/>
      <c r="S27" s="95"/>
      <c r="T27" s="95"/>
      <c r="U27" s="95"/>
    </row>
    <row r="28" spans="1:25" ht="14.25">
      <c r="A28" s="94"/>
    </row>
    <row r="29" spans="1:25">
      <c r="B29" s="95"/>
      <c r="C29" s="95"/>
      <c r="D29" s="95"/>
      <c r="E29" s="95"/>
      <c r="F29" s="95"/>
      <c r="G29" s="95"/>
      <c r="H29" s="95"/>
      <c r="I29" s="95"/>
      <c r="J29" s="95"/>
      <c r="K29" s="95"/>
      <c r="L29" s="95"/>
      <c r="M29" s="95"/>
      <c r="N29" s="95"/>
      <c r="O29" s="95"/>
      <c r="P29" s="95"/>
      <c r="Q29" s="95"/>
      <c r="R29" s="95"/>
      <c r="S29" s="95"/>
      <c r="T29" s="95"/>
      <c r="U29" s="95"/>
    </row>
  </sheetData>
  <mergeCells count="31">
    <mergeCell ref="A27:N27"/>
    <mergeCell ref="A1:Y1"/>
    <mergeCell ref="A2:Y2"/>
    <mergeCell ref="A3:Y3"/>
    <mergeCell ref="Y5:Y7"/>
    <mergeCell ref="A5:A7"/>
    <mergeCell ref="U5:V5"/>
    <mergeCell ref="U6:U7"/>
    <mergeCell ref="V6:V7"/>
    <mergeCell ref="W5:W7"/>
    <mergeCell ref="N6:N7"/>
    <mergeCell ref="L5:O5"/>
    <mergeCell ref="O6:O7"/>
    <mergeCell ref="B6:E6"/>
    <mergeCell ref="K6:K7"/>
    <mergeCell ref="L6:L7"/>
    <mergeCell ref="M6:M7"/>
    <mergeCell ref="X5:X7"/>
    <mergeCell ref="P5:T5"/>
    <mergeCell ref="B5:K5"/>
    <mergeCell ref="P6:P7"/>
    <mergeCell ref="Q6:Q7"/>
    <mergeCell ref="R6:R7"/>
    <mergeCell ref="S6:S7"/>
    <mergeCell ref="T6:T7"/>
    <mergeCell ref="F6:J6"/>
    <mergeCell ref="A22:N22"/>
    <mergeCell ref="A23:N23"/>
    <mergeCell ref="A24:N24"/>
    <mergeCell ref="A25:N25"/>
    <mergeCell ref="A26:N26"/>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49"/>
  <sheetViews>
    <sheetView zoomScaleNormal="100" workbookViewId="0">
      <selection activeCell="A49" sqref="A49:I49"/>
    </sheetView>
  </sheetViews>
  <sheetFormatPr defaultColWidth="9.42578125" defaultRowHeight="12.75"/>
  <cols>
    <col min="1" max="1" width="11.42578125" style="10" customWidth="1"/>
    <col min="2" max="2" width="11.42578125" style="10" bestFit="1" customWidth="1"/>
    <col min="3" max="4" width="13.5703125" style="10" customWidth="1"/>
    <col min="5" max="5" width="13.42578125" style="10" customWidth="1"/>
    <col min="6" max="6" width="14" style="10" customWidth="1"/>
    <col min="7" max="7" width="13.85546875" style="10" customWidth="1"/>
    <col min="8" max="8" width="15.42578125" style="10" bestFit="1" customWidth="1"/>
    <col min="9" max="9" width="13.5703125" style="10" customWidth="1"/>
    <col min="10" max="16384" width="9.42578125" style="10"/>
  </cols>
  <sheetData>
    <row r="1" spans="1:10" ht="15.75">
      <c r="A1" s="816" t="s">
        <v>416</v>
      </c>
      <c r="B1" s="900"/>
      <c r="C1" s="900"/>
      <c r="D1" s="900"/>
      <c r="E1" s="900"/>
      <c r="F1" s="900"/>
      <c r="G1" s="900"/>
      <c r="H1" s="900"/>
      <c r="I1" s="901"/>
    </row>
    <row r="2" spans="1:10" ht="15.75">
      <c r="A2" s="807" t="s">
        <v>1</v>
      </c>
      <c r="B2" s="853"/>
      <c r="C2" s="853"/>
      <c r="D2" s="853"/>
      <c r="E2" s="853"/>
      <c r="F2" s="853"/>
      <c r="G2" s="853"/>
      <c r="H2" s="853"/>
      <c r="I2" s="853"/>
    </row>
    <row r="3" spans="1:10" ht="15.75">
      <c r="A3" s="926" t="s">
        <v>572</v>
      </c>
      <c r="B3" s="902"/>
      <c r="C3" s="902"/>
      <c r="D3" s="902"/>
      <c r="E3" s="902"/>
      <c r="F3" s="902"/>
      <c r="G3" s="902"/>
      <c r="H3" s="902"/>
      <c r="I3" s="903"/>
    </row>
    <row r="4" spans="1:10" ht="16.5" thickBot="1">
      <c r="A4" s="248"/>
      <c r="B4" s="239"/>
      <c r="C4" s="239"/>
      <c r="D4" s="239"/>
      <c r="E4" s="239"/>
      <c r="F4" s="239"/>
      <c r="G4" s="239"/>
      <c r="H4" s="239"/>
      <c r="I4" s="239"/>
    </row>
    <row r="5" spans="1:10" ht="75" customHeight="1" thickBot="1">
      <c r="A5" s="20" t="s">
        <v>281</v>
      </c>
      <c r="B5" s="21" t="s">
        <v>417</v>
      </c>
      <c r="C5" s="21" t="s">
        <v>600</v>
      </c>
      <c r="D5" s="22" t="s">
        <v>601</v>
      </c>
      <c r="E5" s="21" t="s">
        <v>602</v>
      </c>
      <c r="F5" s="21" t="s">
        <v>603</v>
      </c>
      <c r="G5" s="21" t="s">
        <v>604</v>
      </c>
      <c r="H5" s="22" t="s">
        <v>605</v>
      </c>
      <c r="I5" s="23" t="s">
        <v>606</v>
      </c>
    </row>
    <row r="6" spans="1:10">
      <c r="A6" s="719" t="s">
        <v>407</v>
      </c>
      <c r="B6" s="746">
        <v>1777521</v>
      </c>
      <c r="C6" s="733">
        <v>24</v>
      </c>
      <c r="D6" s="747">
        <f>C6/B6</f>
        <v>1.3501950187930269E-5</v>
      </c>
      <c r="E6" s="733">
        <v>0</v>
      </c>
      <c r="F6" s="733">
        <v>0</v>
      </c>
      <c r="G6" s="733">
        <f>+E6+F6</f>
        <v>0</v>
      </c>
      <c r="H6" s="747">
        <f>G6/C6</f>
        <v>0</v>
      </c>
      <c r="I6" s="748">
        <f>G6/B6</f>
        <v>0</v>
      </c>
      <c r="J6" s="342"/>
    </row>
    <row r="7" spans="1:10">
      <c r="A7" s="720" t="s">
        <v>408</v>
      </c>
      <c r="B7" s="746">
        <v>1787290</v>
      </c>
      <c r="C7" s="733">
        <v>23</v>
      </c>
      <c r="D7" s="747">
        <f t="shared" ref="D7:D13" si="0">C7/B7</f>
        <v>1.286864470790974E-5</v>
      </c>
      <c r="E7" s="733">
        <v>0</v>
      </c>
      <c r="F7" s="733">
        <v>0</v>
      </c>
      <c r="G7" s="733">
        <f t="shared" ref="G7:G9" si="1">+E7+F7</f>
        <v>0</v>
      </c>
      <c r="H7" s="747">
        <f t="shared" ref="H7:H13" si="2">G7/C7</f>
        <v>0</v>
      </c>
      <c r="I7" s="748">
        <f t="shared" ref="I7:I13" si="3">G7/B7</f>
        <v>0</v>
      </c>
      <c r="J7" s="342"/>
    </row>
    <row r="8" spans="1:10">
      <c r="A8" s="720" t="s">
        <v>409</v>
      </c>
      <c r="B8" s="746">
        <v>1796671</v>
      </c>
      <c r="C8" s="733">
        <v>26</v>
      </c>
      <c r="D8" s="747">
        <f t="shared" si="0"/>
        <v>1.4471208139943261E-5</v>
      </c>
      <c r="E8" s="733">
        <v>0</v>
      </c>
      <c r="F8" s="733">
        <v>0</v>
      </c>
      <c r="G8" s="733">
        <f t="shared" si="1"/>
        <v>0</v>
      </c>
      <c r="H8" s="747">
        <f t="shared" si="2"/>
        <v>0</v>
      </c>
      <c r="I8" s="748">
        <f t="shared" si="3"/>
        <v>0</v>
      </c>
      <c r="J8" s="342"/>
    </row>
    <row r="9" spans="1:10">
      <c r="A9" s="720" t="s">
        <v>410</v>
      </c>
      <c r="B9" s="746">
        <v>1808053</v>
      </c>
      <c r="C9" s="733">
        <v>18</v>
      </c>
      <c r="D9" s="747">
        <f t="shared" si="0"/>
        <v>9.9554603764380796E-6</v>
      </c>
      <c r="E9" s="733">
        <v>0</v>
      </c>
      <c r="F9" s="733">
        <v>0</v>
      </c>
      <c r="G9" s="733">
        <f t="shared" si="1"/>
        <v>0</v>
      </c>
      <c r="H9" s="747">
        <f t="shared" si="2"/>
        <v>0</v>
      </c>
      <c r="I9" s="748">
        <f t="shared" si="3"/>
        <v>0</v>
      </c>
      <c r="J9" s="342"/>
    </row>
    <row r="10" spans="1:10">
      <c r="A10" s="720" t="s">
        <v>411</v>
      </c>
      <c r="B10" s="749">
        <v>1824721</v>
      </c>
      <c r="C10" s="742">
        <v>10</v>
      </c>
      <c r="D10" s="747">
        <f t="shared" si="0"/>
        <v>5.4802898634914596E-6</v>
      </c>
      <c r="E10" s="733">
        <v>0</v>
      </c>
      <c r="F10" s="733">
        <v>0</v>
      </c>
      <c r="G10" s="733">
        <v>0</v>
      </c>
      <c r="H10" s="747">
        <f t="shared" si="2"/>
        <v>0</v>
      </c>
      <c r="I10" s="748">
        <f t="shared" si="3"/>
        <v>0</v>
      </c>
      <c r="J10" s="342"/>
    </row>
    <row r="11" spans="1:10">
      <c r="A11" s="720" t="s">
        <v>412</v>
      </c>
      <c r="B11" s="749">
        <v>1829212</v>
      </c>
      <c r="C11" s="742">
        <v>17</v>
      </c>
      <c r="D11" s="747">
        <f t="shared" si="0"/>
        <v>9.2936193289788169E-6</v>
      </c>
      <c r="E11" s="733">
        <v>0</v>
      </c>
      <c r="F11" s="733">
        <v>0</v>
      </c>
      <c r="G11" s="733">
        <v>0</v>
      </c>
      <c r="H11" s="747">
        <f t="shared" si="2"/>
        <v>0</v>
      </c>
      <c r="I11" s="748">
        <f t="shared" si="3"/>
        <v>0</v>
      </c>
      <c r="J11" s="342"/>
    </row>
    <row r="12" spans="1:10">
      <c r="A12" s="5" t="s">
        <v>289</v>
      </c>
      <c r="B12" s="60">
        <v>1839181</v>
      </c>
      <c r="C12" s="716">
        <v>12964</v>
      </c>
      <c r="D12" s="250">
        <f t="shared" si="0"/>
        <v>7.0487896514807406E-3</v>
      </c>
      <c r="E12" s="284">
        <v>0</v>
      </c>
      <c r="F12" s="717">
        <v>262</v>
      </c>
      <c r="G12" s="717">
        <v>262</v>
      </c>
      <c r="H12" s="250">
        <f t="shared" si="2"/>
        <v>2.0209811786485652E-2</v>
      </c>
      <c r="I12" s="285">
        <f t="shared" si="3"/>
        <v>1.4245471217895356E-4</v>
      </c>
      <c r="J12" s="342"/>
    </row>
    <row r="13" spans="1:10">
      <c r="A13" s="5" t="s">
        <v>290</v>
      </c>
      <c r="B13" s="60">
        <v>1847416</v>
      </c>
      <c r="C13" s="69">
        <v>944</v>
      </c>
      <c r="D13" s="250">
        <f t="shared" si="0"/>
        <v>5.1098399061175182E-4</v>
      </c>
      <c r="E13" s="284">
        <v>0</v>
      </c>
      <c r="F13" s="284">
        <v>8</v>
      </c>
      <c r="G13" s="284">
        <v>8</v>
      </c>
      <c r="H13" s="250">
        <f t="shared" si="2"/>
        <v>8.4745762711864406E-3</v>
      </c>
      <c r="I13" s="285">
        <f t="shared" si="3"/>
        <v>4.3303728017945067E-6</v>
      </c>
      <c r="J13" s="342"/>
    </row>
    <row r="14" spans="1:10">
      <c r="A14" s="5" t="s">
        <v>291</v>
      </c>
      <c r="B14" s="60"/>
      <c r="C14" s="69"/>
      <c r="D14" s="250"/>
      <c r="E14" s="284"/>
      <c r="F14" s="284"/>
      <c r="G14" s="284"/>
      <c r="H14" s="250"/>
      <c r="I14" s="285"/>
      <c r="J14" s="342"/>
    </row>
    <row r="15" spans="1:10">
      <c r="A15" s="5" t="s">
        <v>292</v>
      </c>
      <c r="B15" s="283"/>
      <c r="C15" s="69"/>
      <c r="D15" s="250"/>
      <c r="E15" s="284"/>
      <c r="F15" s="284"/>
      <c r="G15" s="284"/>
      <c r="H15" s="250"/>
      <c r="I15" s="285"/>
      <c r="J15" s="342"/>
    </row>
    <row r="16" spans="1:10">
      <c r="A16" s="5" t="s">
        <v>293</v>
      </c>
      <c r="B16" s="283"/>
      <c r="C16" s="69"/>
      <c r="D16" s="250"/>
      <c r="E16" s="69"/>
      <c r="F16" s="69"/>
      <c r="G16" s="284"/>
      <c r="H16" s="250"/>
      <c r="I16" s="285"/>
      <c r="J16" s="342"/>
    </row>
    <row r="17" spans="1:10" ht="13.5" thickBot="1">
      <c r="A17" s="18" t="s">
        <v>294</v>
      </c>
      <c r="B17" s="283"/>
      <c r="C17" s="39"/>
      <c r="D17" s="250"/>
      <c r="E17" s="69"/>
      <c r="F17" s="69"/>
      <c r="G17" s="284"/>
      <c r="H17" s="250"/>
      <c r="I17" s="285"/>
      <c r="J17" s="342"/>
    </row>
    <row r="18" spans="1:10" ht="15" thickBot="1">
      <c r="A18" s="19" t="s">
        <v>562</v>
      </c>
      <c r="B18" s="50">
        <f>B13</f>
        <v>1847416</v>
      </c>
      <c r="C18" s="50">
        <f>SUM(C12:C17)</f>
        <v>13908</v>
      </c>
      <c r="D18" s="51">
        <f>C18/B18</f>
        <v>7.5283531159197493E-3</v>
      </c>
      <c r="E18" s="50">
        <f>SUM(E12:E17)</f>
        <v>0</v>
      </c>
      <c r="F18" s="50">
        <f>SUM(F12:F17)</f>
        <v>270</v>
      </c>
      <c r="G18" s="50">
        <f>SUM(G12:G17)</f>
        <v>270</v>
      </c>
      <c r="H18" s="51">
        <f>G18/C18</f>
        <v>1.9413287316652286E-2</v>
      </c>
      <c r="I18" s="51">
        <f>G18/B18</f>
        <v>1.4615008206056459E-4</v>
      </c>
      <c r="J18" s="342"/>
    </row>
    <row r="19" spans="1:10" ht="15.75" customHeight="1">
      <c r="A19" s="118"/>
      <c r="B19" s="117"/>
      <c r="C19" s="117"/>
      <c r="D19" s="116"/>
      <c r="E19" s="117"/>
      <c r="F19" s="117"/>
      <c r="G19" s="117"/>
      <c r="H19" s="116"/>
      <c r="I19" s="116"/>
    </row>
    <row r="20" spans="1:10" ht="26.25" customHeight="1">
      <c r="A20" s="915" t="s">
        <v>418</v>
      </c>
      <c r="B20" s="915"/>
      <c r="C20" s="915"/>
      <c r="D20" s="915"/>
      <c r="E20" s="915"/>
      <c r="F20" s="915"/>
      <c r="G20" s="915"/>
      <c r="H20" s="915"/>
      <c r="I20" s="915"/>
    </row>
    <row r="21" spans="1:10" ht="14.25" customHeight="1">
      <c r="A21" s="922" t="s">
        <v>419</v>
      </c>
      <c r="B21" s="922"/>
      <c r="C21" s="922"/>
      <c r="D21" s="922"/>
      <c r="E21" s="922"/>
      <c r="F21" s="922"/>
      <c r="G21" s="922"/>
      <c r="H21" s="922"/>
      <c r="I21" s="922"/>
    </row>
    <row r="22" spans="1:10" ht="26.25" customHeight="1">
      <c r="A22" s="921" t="s">
        <v>420</v>
      </c>
      <c r="B22" s="921"/>
      <c r="C22" s="921"/>
      <c r="D22" s="921"/>
      <c r="E22" s="921"/>
      <c r="F22" s="921"/>
      <c r="G22" s="921"/>
      <c r="H22" s="921"/>
      <c r="I22" s="921"/>
    </row>
    <row r="23" spans="1:10" ht="14.25">
      <c r="A23" s="987" t="s">
        <v>564</v>
      </c>
      <c r="B23" s="987"/>
      <c r="C23" s="987"/>
      <c r="D23" s="987"/>
      <c r="E23" s="987"/>
      <c r="F23" s="987"/>
      <c r="G23" s="987"/>
      <c r="H23" s="987"/>
      <c r="I23" s="987"/>
    </row>
    <row r="24" spans="1:10" ht="12.75" customHeight="1">
      <c r="A24" s="769" t="s">
        <v>563</v>
      </c>
      <c r="B24" s="769"/>
      <c r="C24" s="769"/>
      <c r="D24" s="769"/>
      <c r="E24" s="769"/>
      <c r="F24" s="769"/>
      <c r="G24" s="769"/>
      <c r="H24" s="769"/>
      <c r="I24" s="769"/>
    </row>
    <row r="25" spans="1:10" ht="20.100000000000001" customHeight="1">
      <c r="A25" s="964" t="s">
        <v>51</v>
      </c>
      <c r="B25" s="964"/>
      <c r="C25" s="964"/>
      <c r="D25" s="964"/>
      <c r="E25" s="964"/>
      <c r="F25" s="964"/>
      <c r="G25" s="964"/>
      <c r="H25" s="964"/>
      <c r="I25" s="964"/>
    </row>
    <row r="26" spans="1:10">
      <c r="A26" s="11"/>
      <c r="B26" s="11"/>
      <c r="C26" s="11"/>
      <c r="D26" s="11"/>
      <c r="E26" s="11"/>
      <c r="F26" s="11"/>
      <c r="G26" s="11"/>
      <c r="H26" s="11"/>
      <c r="I26" s="11"/>
    </row>
    <row r="27" spans="1:10" ht="13.5" thickBot="1">
      <c r="A27" s="6"/>
      <c r="B27" s="119"/>
      <c r="C27" s="119"/>
      <c r="D27" s="95"/>
      <c r="E27" s="119"/>
      <c r="F27" s="119"/>
      <c r="G27" s="119"/>
      <c r="H27" s="95"/>
      <c r="I27" s="95"/>
    </row>
    <row r="28" spans="1:10" ht="15.75">
      <c r="A28" s="923" t="s">
        <v>421</v>
      </c>
      <c r="B28" s="924"/>
      <c r="C28" s="924"/>
      <c r="D28" s="924"/>
      <c r="E28" s="924"/>
      <c r="F28" s="924"/>
      <c r="G28" s="924"/>
      <c r="H28" s="924"/>
      <c r="I28" s="925"/>
    </row>
    <row r="29" spans="1:10" ht="15.75">
      <c r="A29" s="916" t="s">
        <v>1</v>
      </c>
      <c r="B29" s="853"/>
      <c r="C29" s="853"/>
      <c r="D29" s="853"/>
      <c r="E29" s="853"/>
      <c r="F29" s="853"/>
      <c r="G29" s="853"/>
      <c r="H29" s="853"/>
      <c r="I29" s="917"/>
    </row>
    <row r="30" spans="1:10" ht="16.5" customHeight="1" thickBot="1">
      <c r="A30" s="918" t="s">
        <v>422</v>
      </c>
      <c r="B30" s="919"/>
      <c r="C30" s="919"/>
      <c r="D30" s="919"/>
      <c r="E30" s="919"/>
      <c r="F30" s="919"/>
      <c r="G30" s="919"/>
      <c r="H30" s="919"/>
      <c r="I30" s="920"/>
    </row>
    <row r="31" spans="1:10" ht="64.5" thickBot="1">
      <c r="A31" s="20" t="s">
        <v>281</v>
      </c>
      <c r="B31" s="21" t="s">
        <v>417</v>
      </c>
      <c r="C31" s="21" t="s">
        <v>607</v>
      </c>
      <c r="D31" s="22" t="s">
        <v>601</v>
      </c>
      <c r="E31" s="21" t="s">
        <v>602</v>
      </c>
      <c r="F31" s="21" t="s">
        <v>608</v>
      </c>
      <c r="G31" s="21" t="s">
        <v>609</v>
      </c>
      <c r="H31" s="22" t="s">
        <v>610</v>
      </c>
      <c r="I31" s="23" t="s">
        <v>606</v>
      </c>
    </row>
    <row r="32" spans="1:10">
      <c r="A32" s="712" t="s">
        <v>407</v>
      </c>
      <c r="B32" s="62"/>
      <c r="C32" s="69"/>
      <c r="D32" s="70"/>
      <c r="E32" s="69"/>
      <c r="F32" s="69"/>
      <c r="G32" s="62"/>
      <c r="H32" s="70"/>
      <c r="I32" s="61"/>
    </row>
    <row r="33" spans="1:9">
      <c r="A33" s="5" t="s">
        <v>408</v>
      </c>
      <c r="B33" s="62"/>
      <c r="C33" s="69"/>
      <c r="D33" s="70"/>
      <c r="E33" s="69"/>
      <c r="F33" s="69"/>
      <c r="G33" s="62"/>
      <c r="H33" s="70"/>
      <c r="I33" s="61"/>
    </row>
    <row r="34" spans="1:9">
      <c r="A34" s="5" t="s">
        <v>409</v>
      </c>
      <c r="B34" s="62"/>
      <c r="C34" s="69"/>
      <c r="D34" s="70"/>
      <c r="E34" s="69"/>
      <c r="F34" s="69"/>
      <c r="G34" s="62"/>
      <c r="H34" s="70"/>
      <c r="I34" s="61"/>
    </row>
    <row r="35" spans="1:9">
      <c r="A35" s="5" t="s">
        <v>410</v>
      </c>
      <c r="B35" s="62"/>
      <c r="C35" s="69"/>
      <c r="D35" s="70"/>
      <c r="E35" s="69"/>
      <c r="F35" s="69"/>
      <c r="G35" s="62"/>
      <c r="H35" s="70"/>
      <c r="I35" s="61"/>
    </row>
    <row r="36" spans="1:9">
      <c r="A36" s="5" t="s">
        <v>411</v>
      </c>
      <c r="B36" s="62"/>
      <c r="C36" s="69"/>
      <c r="D36" s="70"/>
      <c r="E36" s="69"/>
      <c r="F36" s="69"/>
      <c r="G36" s="62"/>
      <c r="H36" s="70"/>
      <c r="I36" s="61"/>
    </row>
    <row r="37" spans="1:9">
      <c r="A37" s="5" t="s">
        <v>412</v>
      </c>
      <c r="B37" s="62"/>
      <c r="C37" s="69"/>
      <c r="D37" s="70"/>
      <c r="E37" s="69"/>
      <c r="F37" s="69"/>
      <c r="G37" s="62"/>
      <c r="H37" s="70"/>
      <c r="I37" s="61"/>
    </row>
    <row r="38" spans="1:9">
      <c r="A38" s="5" t="s">
        <v>289</v>
      </c>
      <c r="B38" s="62"/>
      <c r="C38" s="69"/>
      <c r="D38" s="70"/>
      <c r="E38" s="69"/>
      <c r="F38" s="69"/>
      <c r="G38" s="62"/>
      <c r="H38" s="70"/>
      <c r="I38" s="61"/>
    </row>
    <row r="39" spans="1:9">
      <c r="A39" s="5" t="s">
        <v>290</v>
      </c>
      <c r="B39" s="62"/>
      <c r="C39" s="69"/>
      <c r="D39" s="70"/>
      <c r="E39" s="69"/>
      <c r="F39" s="69"/>
      <c r="G39" s="62"/>
      <c r="H39" s="70"/>
      <c r="I39" s="61"/>
    </row>
    <row r="40" spans="1:9">
      <c r="A40" s="5" t="s">
        <v>291</v>
      </c>
      <c r="B40" s="62"/>
      <c r="C40" s="69"/>
      <c r="D40" s="70"/>
      <c r="E40" s="69"/>
      <c r="F40" s="69"/>
      <c r="G40" s="62"/>
      <c r="H40" s="70"/>
      <c r="I40" s="61"/>
    </row>
    <row r="41" spans="1:9">
      <c r="A41" s="5" t="s">
        <v>292</v>
      </c>
      <c r="B41" s="62"/>
      <c r="C41" s="69"/>
      <c r="D41" s="70"/>
      <c r="E41" s="69"/>
      <c r="F41" s="69"/>
      <c r="G41" s="62"/>
      <c r="H41" s="70"/>
      <c r="I41" s="61"/>
    </row>
    <row r="42" spans="1:9">
      <c r="A42" s="5" t="s">
        <v>293</v>
      </c>
      <c r="B42" s="60"/>
      <c r="C42" s="69"/>
      <c r="D42" s="70"/>
      <c r="E42" s="69"/>
      <c r="F42" s="69"/>
      <c r="G42" s="62"/>
      <c r="H42" s="45"/>
      <c r="I42" s="46"/>
    </row>
    <row r="43" spans="1:9" ht="13.5" thickBot="1">
      <c r="A43" s="18" t="s">
        <v>294</v>
      </c>
      <c r="B43" s="43"/>
      <c r="C43" s="39"/>
      <c r="D43" s="47"/>
      <c r="E43" s="39"/>
      <c r="F43" s="39"/>
      <c r="G43" s="62"/>
      <c r="H43" s="48"/>
      <c r="I43" s="49"/>
    </row>
    <row r="44" spans="1:9" ht="13.5" thickBot="1">
      <c r="A44" s="19" t="s">
        <v>295</v>
      </c>
      <c r="B44" s="50">
        <f>B38</f>
        <v>0</v>
      </c>
      <c r="C44" s="50">
        <f>SUM(C38:C43)</f>
        <v>0</v>
      </c>
      <c r="D44" s="51">
        <v>0</v>
      </c>
      <c r="E44" s="50">
        <f>SUM(E38:E43)</f>
        <v>0</v>
      </c>
      <c r="F44" s="50">
        <f>SUM(F38:F43)</f>
        <v>0</v>
      </c>
      <c r="G44" s="50">
        <f>SUM(G38:G43)</f>
        <v>0</v>
      </c>
      <c r="H44" s="51">
        <v>0</v>
      </c>
      <c r="I44" s="51">
        <v>0</v>
      </c>
    </row>
    <row r="45" spans="1:9">
      <c r="A45" s="11"/>
      <c r="B45" s="11"/>
      <c r="C45" s="11"/>
      <c r="D45" s="11"/>
      <c r="E45" s="11"/>
      <c r="F45" s="11"/>
      <c r="G45" s="11"/>
      <c r="H45" s="11"/>
      <c r="I45" s="11"/>
    </row>
    <row r="46" spans="1:9" s="81" customFormat="1" ht="27" customHeight="1">
      <c r="A46" s="988" t="s">
        <v>418</v>
      </c>
      <c r="B46" s="989"/>
      <c r="C46" s="989"/>
      <c r="D46" s="989"/>
      <c r="E46" s="989"/>
      <c r="F46" s="989"/>
      <c r="G46" s="989"/>
      <c r="H46" s="989"/>
      <c r="I46" s="800"/>
    </row>
    <row r="47" spans="1:9" s="81" customFormat="1" ht="14.25" customHeight="1">
      <c r="A47" s="990" t="s">
        <v>419</v>
      </c>
      <c r="B47" s="804"/>
      <c r="C47" s="804"/>
      <c r="D47" s="804"/>
      <c r="E47" s="804"/>
      <c r="F47" s="804"/>
      <c r="G47" s="804"/>
      <c r="H47" s="804"/>
      <c r="I47" s="804"/>
    </row>
    <row r="48" spans="1:9" s="81" customFormat="1" ht="27.75" customHeight="1">
      <c r="A48" s="991" t="s">
        <v>420</v>
      </c>
      <c r="B48" s="800"/>
      <c r="C48" s="800"/>
      <c r="D48" s="800"/>
      <c r="E48" s="800"/>
      <c r="F48" s="800"/>
      <c r="G48" s="800"/>
      <c r="H48" s="800"/>
      <c r="I48" s="800"/>
    </row>
    <row r="49" spans="1:9" s="81" customFormat="1" ht="24" customHeight="1">
      <c r="A49" s="992" t="s">
        <v>423</v>
      </c>
      <c r="B49" s="992"/>
      <c r="C49" s="992"/>
      <c r="D49" s="992"/>
      <c r="E49" s="992"/>
      <c r="F49" s="992"/>
      <c r="G49" s="992"/>
      <c r="H49" s="992"/>
      <c r="I49" s="992"/>
    </row>
  </sheetData>
  <mergeCells count="16">
    <mergeCell ref="A49:I49"/>
    <mergeCell ref="A48:I48"/>
    <mergeCell ref="A47:I47"/>
    <mergeCell ref="A28:I28"/>
    <mergeCell ref="A3:I3"/>
    <mergeCell ref="A21:I21"/>
    <mergeCell ref="A22:I22"/>
    <mergeCell ref="A20:I20"/>
    <mergeCell ref="A23:I23"/>
    <mergeCell ref="A25:I25"/>
    <mergeCell ref="A2:I2"/>
    <mergeCell ref="A46:I46"/>
    <mergeCell ref="A1:I1"/>
    <mergeCell ref="A29:I29"/>
    <mergeCell ref="A30:I30"/>
    <mergeCell ref="A24:I24"/>
  </mergeCells>
  <printOptions horizontalCentered="1" verticalCentered="1" headings="1"/>
  <pageMargins left="0.25" right="0.25" top="0.5" bottom="0.5" header="0.5" footer="0.5"/>
  <pageSetup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H20" sqref="H20"/>
    </sheetView>
  </sheetViews>
  <sheetFormatPr defaultRowHeight="12.75"/>
  <cols>
    <col min="1" max="5" width="15.5703125" customWidth="1"/>
    <col min="6" max="6" width="17" customWidth="1"/>
    <col min="7" max="7" width="15.5703125" customWidth="1"/>
  </cols>
  <sheetData>
    <row r="1" spans="1:7" ht="18.75">
      <c r="A1" s="927" t="s">
        <v>424</v>
      </c>
      <c r="B1" s="927"/>
      <c r="C1" s="927"/>
      <c r="D1" s="927"/>
      <c r="E1" s="927"/>
      <c r="F1" s="927"/>
      <c r="G1" s="927"/>
    </row>
    <row r="2" spans="1:7" ht="15.75">
      <c r="A2" s="927" t="s">
        <v>1</v>
      </c>
      <c r="B2" s="928"/>
      <c r="C2" s="928"/>
      <c r="D2" s="928"/>
      <c r="E2" s="928"/>
      <c r="F2" s="928"/>
      <c r="G2" s="928"/>
    </row>
    <row r="3" spans="1:7" ht="15.75">
      <c r="A3" s="852" t="s">
        <v>572</v>
      </c>
      <c r="B3" s="853"/>
      <c r="C3" s="853"/>
      <c r="D3" s="853"/>
      <c r="E3" s="853"/>
      <c r="F3" s="853"/>
      <c r="G3" s="853"/>
    </row>
    <row r="4" spans="1:7" ht="15.75">
      <c r="A4" s="699"/>
      <c r="B4" s="700"/>
      <c r="C4" s="700"/>
      <c r="D4" s="700"/>
      <c r="E4" s="700"/>
      <c r="F4" s="700"/>
      <c r="G4" s="700"/>
    </row>
    <row r="5" spans="1:7" ht="30.75" customHeight="1">
      <c r="A5" s="297"/>
      <c r="B5" s="297" t="s">
        <v>425</v>
      </c>
      <c r="C5" s="297" t="s">
        <v>426</v>
      </c>
      <c r="D5" s="297" t="s">
        <v>427</v>
      </c>
      <c r="E5" s="297" t="s">
        <v>428</v>
      </c>
      <c r="F5" s="297" t="s">
        <v>429</v>
      </c>
      <c r="G5" s="297" t="s">
        <v>430</v>
      </c>
    </row>
    <row r="6" spans="1:7" ht="15">
      <c r="A6" s="324" t="s">
        <v>431</v>
      </c>
      <c r="B6" s="372">
        <v>1021290</v>
      </c>
      <c r="C6" s="373">
        <v>183710</v>
      </c>
      <c r="D6" s="373">
        <v>139885</v>
      </c>
      <c r="E6" s="373">
        <v>37037</v>
      </c>
      <c r="F6" s="373">
        <v>3444</v>
      </c>
      <c r="G6" s="373">
        <v>3344</v>
      </c>
    </row>
    <row r="7" spans="1:7" ht="15">
      <c r="A7" s="298" t="s">
        <v>432</v>
      </c>
      <c r="B7" s="299"/>
      <c r="C7" s="300">
        <f>C6/C6</f>
        <v>1</v>
      </c>
      <c r="D7" s="300">
        <f>D6/C6</f>
        <v>0.76144466822709711</v>
      </c>
      <c r="E7" s="300">
        <f>E6/C6</f>
        <v>0.20160579173697676</v>
      </c>
      <c r="F7" s="300">
        <f>F6/C6</f>
        <v>1.8746938108976104E-2</v>
      </c>
      <c r="G7" s="300">
        <f>G6/C6</f>
        <v>1.8202601926950085E-2</v>
      </c>
    </row>
    <row r="9" spans="1:7" ht="14.25" customHeight="1">
      <c r="A9" s="968" t="s">
        <v>433</v>
      </c>
      <c r="B9" s="968"/>
      <c r="C9" s="968"/>
      <c r="D9" s="968"/>
      <c r="E9" s="968"/>
      <c r="F9" s="968"/>
      <c r="G9" s="968"/>
    </row>
    <row r="10" spans="1:7" ht="27" customHeight="1">
      <c r="A10" s="801" t="s">
        <v>434</v>
      </c>
      <c r="B10" s="801"/>
      <c r="C10" s="801"/>
      <c r="D10" s="801"/>
      <c r="E10" s="801"/>
      <c r="F10" s="801"/>
      <c r="G10" s="801"/>
    </row>
    <row r="11" spans="1:7" ht="14.25" customHeight="1">
      <c r="A11" s="968" t="s">
        <v>435</v>
      </c>
      <c r="B11" s="968"/>
      <c r="C11" s="968"/>
      <c r="D11" s="968"/>
      <c r="E11" s="968"/>
      <c r="F11" s="968"/>
      <c r="G11" s="968"/>
    </row>
    <row r="12" spans="1:7" ht="14.25" customHeight="1">
      <c r="A12" s="968" t="s">
        <v>436</v>
      </c>
      <c r="B12" s="968"/>
      <c r="C12" s="968"/>
      <c r="D12" s="968"/>
      <c r="E12" s="968"/>
      <c r="F12" s="968"/>
      <c r="G12" s="968"/>
    </row>
    <row r="13" spans="1:7" ht="27" customHeight="1">
      <c r="A13" s="801" t="s">
        <v>437</v>
      </c>
      <c r="B13" s="801"/>
      <c r="C13" s="801"/>
      <c r="D13" s="801"/>
      <c r="E13" s="801"/>
      <c r="F13" s="801"/>
      <c r="G13" s="801"/>
    </row>
    <row r="14" spans="1:7" ht="27" customHeight="1">
      <c r="A14" s="801" t="s">
        <v>438</v>
      </c>
      <c r="B14" s="801"/>
      <c r="C14" s="801"/>
      <c r="D14" s="801"/>
      <c r="E14" s="801"/>
      <c r="F14" s="801"/>
      <c r="G14" s="801"/>
    </row>
    <row r="15" spans="1:7" ht="27" customHeight="1">
      <c r="A15" s="801" t="s">
        <v>51</v>
      </c>
      <c r="B15" s="801"/>
      <c r="C15" s="801"/>
      <c r="D15" s="801"/>
      <c r="E15" s="801"/>
      <c r="F15" s="801"/>
      <c r="G15" s="801"/>
    </row>
    <row r="16" spans="1:7" ht="19.350000000000001" customHeight="1">
      <c r="A16" s="930"/>
      <c r="B16" s="930"/>
      <c r="C16" s="930"/>
      <c r="D16" s="930"/>
      <c r="E16" s="930"/>
      <c r="F16" s="930"/>
      <c r="G16" s="930"/>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4"/>
  <sheetViews>
    <sheetView zoomScaleNormal="100" workbookViewId="0">
      <selection activeCell="H27" sqref="H27"/>
    </sheetView>
  </sheetViews>
  <sheetFormatPr defaultRowHeight="12.75"/>
  <cols>
    <col min="1" max="1" width="16.5703125" bestFit="1" customWidth="1"/>
    <col min="2" max="10" width="12.5703125" customWidth="1"/>
  </cols>
  <sheetData>
    <row r="1" spans="1:10" ht="15.75">
      <c r="A1" s="789" t="s">
        <v>439</v>
      </c>
      <c r="B1" s="789"/>
      <c r="C1" s="789"/>
      <c r="D1" s="789"/>
      <c r="E1" s="789"/>
      <c r="F1" s="789"/>
      <c r="G1" s="789"/>
      <c r="H1" s="789"/>
      <c r="I1" s="789"/>
      <c r="J1" s="789"/>
    </row>
    <row r="2" spans="1:10" ht="15.75">
      <c r="A2" s="852" t="s">
        <v>1</v>
      </c>
      <c r="B2" s="853"/>
      <c r="C2" s="853"/>
      <c r="D2" s="853"/>
      <c r="E2" s="853"/>
      <c r="F2" s="853"/>
      <c r="G2" s="853"/>
      <c r="H2" s="853"/>
      <c r="I2" s="853"/>
      <c r="J2" s="853"/>
    </row>
    <row r="3" spans="1:10" ht="15.75">
      <c r="A3" s="852" t="s">
        <v>572</v>
      </c>
      <c r="B3" s="853"/>
      <c r="C3" s="853"/>
      <c r="D3" s="853"/>
      <c r="E3" s="853"/>
      <c r="F3" s="853"/>
      <c r="G3" s="853"/>
      <c r="H3" s="853"/>
      <c r="I3" s="853"/>
      <c r="J3" s="853"/>
    </row>
    <row r="4" spans="1:10" ht="15.75">
      <c r="A4" s="241"/>
      <c r="B4" s="242"/>
      <c r="C4" s="242"/>
      <c r="D4" s="242"/>
      <c r="E4" s="242"/>
      <c r="F4" s="242"/>
      <c r="G4" s="242"/>
      <c r="H4" s="242"/>
      <c r="I4" s="242"/>
      <c r="J4" s="242"/>
    </row>
    <row r="5" spans="1:10" ht="36" customHeight="1">
      <c r="A5" s="931" t="s">
        <v>250</v>
      </c>
      <c r="B5" s="931" t="s">
        <v>440</v>
      </c>
      <c r="C5" s="931"/>
      <c r="D5" s="931"/>
      <c r="E5" s="931" t="s">
        <v>441</v>
      </c>
      <c r="F5" s="931"/>
      <c r="G5" s="931"/>
      <c r="H5" s="931" t="s">
        <v>442</v>
      </c>
      <c r="I5" s="931"/>
      <c r="J5" s="931"/>
    </row>
    <row r="6" spans="1:10" ht="15.75">
      <c r="A6" s="931"/>
      <c r="B6" s="708" t="s">
        <v>252</v>
      </c>
      <c r="C6" s="708" t="s">
        <v>443</v>
      </c>
      <c r="D6" s="708" t="s">
        <v>7</v>
      </c>
      <c r="E6" s="15" t="s">
        <v>252</v>
      </c>
      <c r="F6" s="15" t="s">
        <v>251</v>
      </c>
      <c r="G6" s="708" t="s">
        <v>7</v>
      </c>
      <c r="H6" s="708" t="s">
        <v>252</v>
      </c>
      <c r="I6" s="708" t="s">
        <v>444</v>
      </c>
      <c r="J6" s="708" t="s">
        <v>7</v>
      </c>
    </row>
    <row r="7" spans="1:10" ht="14.25">
      <c r="A7" s="151" t="s">
        <v>445</v>
      </c>
      <c r="B7" s="284">
        <v>11821.12208787565</v>
      </c>
      <c r="C7" s="291">
        <v>15.100340096394893</v>
      </c>
      <c r="D7" s="286">
        <v>11836.222427972045</v>
      </c>
      <c r="E7" s="287">
        <v>13571</v>
      </c>
      <c r="F7" s="73">
        <v>23</v>
      </c>
      <c r="G7" s="286">
        <v>13594</v>
      </c>
      <c r="H7" s="263">
        <v>1.148029763935787</v>
      </c>
      <c r="I7" s="263">
        <v>1.5231445022546941</v>
      </c>
      <c r="J7" s="72">
        <v>1.1485083254158754</v>
      </c>
    </row>
    <row r="8" spans="1:10" ht="14.25">
      <c r="A8" s="152" t="s">
        <v>254</v>
      </c>
      <c r="B8" s="284">
        <v>0</v>
      </c>
      <c r="C8" s="284">
        <v>15701.867934</v>
      </c>
      <c r="D8" s="288">
        <v>15701.867934</v>
      </c>
      <c r="E8" s="287">
        <v>0</v>
      </c>
      <c r="F8" s="55">
        <v>16644</v>
      </c>
      <c r="G8" s="286">
        <v>16644</v>
      </c>
      <c r="H8" s="263" t="s">
        <v>595</v>
      </c>
      <c r="I8" s="263">
        <v>1.0600012730943913</v>
      </c>
      <c r="J8" s="72">
        <v>1.0600012730943913</v>
      </c>
    </row>
    <row r="9" spans="1:10" ht="14.25">
      <c r="A9" s="152" t="s">
        <v>255</v>
      </c>
      <c r="B9" s="284">
        <v>18371.097653023277</v>
      </c>
      <c r="C9" s="284">
        <v>35544.751752295815</v>
      </c>
      <c r="D9" s="288">
        <v>53915.849405319095</v>
      </c>
      <c r="E9" s="287">
        <v>17532</v>
      </c>
      <c r="F9" s="55">
        <v>34974</v>
      </c>
      <c r="G9" s="286">
        <v>52506</v>
      </c>
      <c r="H9" s="263">
        <v>0.95432512151035309</v>
      </c>
      <c r="I9" s="263">
        <v>0.98394272785267234</v>
      </c>
      <c r="J9" s="72">
        <v>0.97385092842142995</v>
      </c>
    </row>
    <row r="10" spans="1:10" ht="14.25">
      <c r="A10" s="152" t="s">
        <v>256</v>
      </c>
      <c r="B10" s="284">
        <v>12.228297906711548</v>
      </c>
      <c r="C10" s="284">
        <v>14804.422573774116</v>
      </c>
      <c r="D10" s="288">
        <v>14816.650871680828</v>
      </c>
      <c r="E10" s="287">
        <v>14</v>
      </c>
      <c r="F10" s="55">
        <v>17478</v>
      </c>
      <c r="G10" s="286">
        <v>17492</v>
      </c>
      <c r="H10" s="263">
        <v>1.144885421242154</v>
      </c>
      <c r="I10" s="263">
        <v>1.1805931580852129</v>
      </c>
      <c r="J10" s="72">
        <v>1.1805636882105786</v>
      </c>
    </row>
    <row r="11" spans="1:10" ht="14.25">
      <c r="A11" s="152" t="s">
        <v>257</v>
      </c>
      <c r="B11" s="284">
        <v>921232.93800757267</v>
      </c>
      <c r="C11" s="284">
        <v>2913.6889977125379</v>
      </c>
      <c r="D11" s="288">
        <v>924146.62700528523</v>
      </c>
      <c r="E11" s="287">
        <v>928944</v>
      </c>
      <c r="F11" s="55">
        <v>1737</v>
      </c>
      <c r="G11" s="286">
        <v>930681</v>
      </c>
      <c r="H11" s="263">
        <v>1.0083703715686769</v>
      </c>
      <c r="I11" s="263">
        <v>0.59615147716989492</v>
      </c>
      <c r="J11" s="72">
        <v>1.0070707102139078</v>
      </c>
    </row>
    <row r="12" spans="1:10" ht="14.25">
      <c r="A12" s="152" t="s">
        <v>258</v>
      </c>
      <c r="B12" s="284">
        <v>211633.28864043366</v>
      </c>
      <c r="C12" s="284">
        <v>6.5405968702959996</v>
      </c>
      <c r="D12" s="288">
        <v>211639.82923730396</v>
      </c>
      <c r="E12" s="287">
        <v>189452</v>
      </c>
      <c r="F12" s="55">
        <v>25</v>
      </c>
      <c r="G12" s="286">
        <v>189477</v>
      </c>
      <c r="H12" s="263">
        <v>0.89518998271524375</v>
      </c>
      <c r="I12" s="263">
        <v>3.8222811305703672</v>
      </c>
      <c r="J12" s="72">
        <v>0.89528044264081508</v>
      </c>
    </row>
    <row r="13" spans="1:10" ht="14.25">
      <c r="A13" s="152" t="s">
        <v>259</v>
      </c>
      <c r="B13" s="284">
        <v>84980.927151575132</v>
      </c>
      <c r="C13" s="284">
        <v>95209.247123697554</v>
      </c>
      <c r="D13" s="288">
        <v>180190.1742752727</v>
      </c>
      <c r="E13" s="287">
        <v>110745</v>
      </c>
      <c r="F13" s="55">
        <v>141103</v>
      </c>
      <c r="G13" s="286">
        <v>251848</v>
      </c>
      <c r="H13" s="263">
        <v>1.303174767703712</v>
      </c>
      <c r="I13" s="263">
        <v>1.4820304147209196</v>
      </c>
      <c r="J13" s="72">
        <v>1.3976788746275208</v>
      </c>
    </row>
    <row r="14" spans="1:10" ht="14.25">
      <c r="A14" s="152" t="s">
        <v>260</v>
      </c>
      <c r="B14" s="284">
        <v>123252.77651378242</v>
      </c>
      <c r="C14" s="284">
        <v>854.35066791092038</v>
      </c>
      <c r="D14" s="288">
        <v>124107.12718169334</v>
      </c>
      <c r="E14" s="287">
        <v>197081</v>
      </c>
      <c r="F14" s="55">
        <v>862</v>
      </c>
      <c r="G14" s="286">
        <v>197943</v>
      </c>
      <c r="H14" s="263">
        <v>1.5989984613284711</v>
      </c>
      <c r="I14" s="263">
        <v>1.0089533869128751</v>
      </c>
      <c r="J14" s="72">
        <v>1.59493660432741</v>
      </c>
    </row>
    <row r="15" spans="1:10" ht="14.25">
      <c r="A15" s="152" t="s">
        <v>261</v>
      </c>
      <c r="B15" s="284">
        <v>8052.7616175170051</v>
      </c>
      <c r="C15" s="284">
        <v>13626.977480246982</v>
      </c>
      <c r="D15" s="288">
        <v>21679.739097763988</v>
      </c>
      <c r="E15" s="287">
        <v>4118</v>
      </c>
      <c r="F15" s="55">
        <v>13019</v>
      </c>
      <c r="G15" s="286">
        <v>17137</v>
      </c>
      <c r="H15" s="263">
        <v>0.51137736289650004</v>
      </c>
      <c r="I15" s="263">
        <v>0.95538427497012623</v>
      </c>
      <c r="J15" s="72">
        <v>0.79046154212102493</v>
      </c>
    </row>
    <row r="16" spans="1:10" ht="14.25">
      <c r="A16" s="152" t="s">
        <v>262</v>
      </c>
      <c r="B16" s="284">
        <v>31149.011163383951</v>
      </c>
      <c r="C16" s="284">
        <v>971.58640158692856</v>
      </c>
      <c r="D16" s="288">
        <v>32120.597564970882</v>
      </c>
      <c r="E16" s="287">
        <v>33382</v>
      </c>
      <c r="F16" s="55">
        <v>747</v>
      </c>
      <c r="G16" s="286">
        <v>34129</v>
      </c>
      <c r="H16" s="263">
        <v>1.0716873105506783</v>
      </c>
      <c r="I16" s="263">
        <v>0.76884567217068589</v>
      </c>
      <c r="J16" s="72">
        <v>1.0625269324758573</v>
      </c>
    </row>
    <row r="17" spans="1:11" ht="14.25">
      <c r="A17" s="152" t="s">
        <v>263</v>
      </c>
      <c r="B17" s="284">
        <v>12516.871029931181</v>
      </c>
      <c r="C17" s="284">
        <v>51439.702045654521</v>
      </c>
      <c r="D17" s="288">
        <v>63956.5730755857</v>
      </c>
      <c r="E17" s="287">
        <v>13415</v>
      </c>
      <c r="F17" s="55">
        <v>54817</v>
      </c>
      <c r="G17" s="286">
        <v>68232</v>
      </c>
      <c r="H17" s="263">
        <v>1.0717534732059757</v>
      </c>
      <c r="I17" s="263">
        <v>1.0656554727192629</v>
      </c>
      <c r="J17" s="72">
        <v>1.0668489057311041</v>
      </c>
    </row>
    <row r="18" spans="1:11" ht="15" thickBot="1">
      <c r="A18" s="153" t="s">
        <v>264</v>
      </c>
      <c r="B18" s="458">
        <v>56273.106944642037</v>
      </c>
      <c r="C18" s="458">
        <v>2077.1405199324336</v>
      </c>
      <c r="D18" s="459">
        <v>58350.247464574473</v>
      </c>
      <c r="E18" s="290">
        <v>55786</v>
      </c>
      <c r="F18" s="290">
        <v>1947</v>
      </c>
      <c r="G18" s="460">
        <v>57733</v>
      </c>
      <c r="H18" s="461">
        <v>0.99134387683407599</v>
      </c>
      <c r="I18" s="461">
        <v>0.9373463091766816</v>
      </c>
      <c r="J18" s="462">
        <v>0.98942168214540627</v>
      </c>
    </row>
    <row r="19" spans="1:11" ht="13.5" thickBot="1">
      <c r="A19" s="185" t="s">
        <v>7</v>
      </c>
      <c r="B19" s="180">
        <f>SUM(B7:B18)</f>
        <v>1479296.1291076436</v>
      </c>
      <c r="C19" s="180">
        <f t="shared" ref="C19:G19" si="0">SUM(C7:C18)</f>
        <v>233165.3764337785</v>
      </c>
      <c r="D19" s="180">
        <f>SUM(D7:D18)</f>
        <v>1712461.5055414224</v>
      </c>
      <c r="E19" s="463">
        <f t="shared" si="0"/>
        <v>1564040</v>
      </c>
      <c r="F19" s="463">
        <f t="shared" si="0"/>
        <v>283376</v>
      </c>
      <c r="G19" s="180">
        <f t="shared" si="0"/>
        <v>1847416</v>
      </c>
      <c r="H19" s="181">
        <f t="shared" ref="H19" si="1">E19/B19</f>
        <v>1.0572866170774586</v>
      </c>
      <c r="I19" s="181">
        <f>F19/C19</f>
        <v>1.2153433941787746</v>
      </c>
      <c r="J19" s="464">
        <f t="shared" ref="J19" si="2">G19/D19</f>
        <v>1.0788073156808915</v>
      </c>
    </row>
    <row r="21" spans="1:11" ht="14.25" customHeight="1">
      <c r="A21" s="993" t="s">
        <v>51</v>
      </c>
      <c r="B21" s="993"/>
      <c r="C21" s="993"/>
      <c r="D21" s="993"/>
      <c r="E21" s="993"/>
      <c r="F21" s="993"/>
      <c r="G21" s="993"/>
      <c r="H21" s="993"/>
      <c r="I21" s="993"/>
      <c r="J21" s="993"/>
      <c r="K21" s="8"/>
    </row>
    <row r="23" spans="1:11">
      <c r="A23" s="10"/>
      <c r="B23" s="10"/>
      <c r="C23" s="10"/>
      <c r="D23" s="10"/>
    </row>
    <row r="24" spans="1:11" ht="14.25">
      <c r="A24" s="96"/>
      <c r="B24" s="10"/>
      <c r="C24" s="10"/>
      <c r="D24" s="10"/>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7"/>
  <sheetViews>
    <sheetView zoomScaleNormal="100" workbookViewId="0">
      <selection sqref="A1:H26"/>
    </sheetView>
  </sheetViews>
  <sheetFormatPr defaultRowHeight="12.75"/>
  <cols>
    <col min="1" max="1" width="11.5703125" customWidth="1"/>
    <col min="2" max="5" width="14.5703125" customWidth="1"/>
    <col min="6" max="6" width="13.5703125" customWidth="1"/>
    <col min="7" max="7" width="14.5703125" customWidth="1"/>
    <col min="8" max="8" width="13.85546875" customWidth="1"/>
  </cols>
  <sheetData>
    <row r="1" spans="1:8" ht="15.75">
      <c r="A1" s="789" t="s">
        <v>446</v>
      </c>
      <c r="B1" s="789"/>
      <c r="C1" s="789"/>
      <c r="D1" s="789"/>
      <c r="E1" s="789"/>
      <c r="F1" s="789"/>
      <c r="G1" s="789"/>
      <c r="H1" s="789"/>
    </row>
    <row r="2" spans="1:8" ht="15.75">
      <c r="A2" s="852" t="s">
        <v>1</v>
      </c>
      <c r="B2" s="853"/>
      <c r="C2" s="853"/>
      <c r="D2" s="853"/>
      <c r="E2" s="853"/>
      <c r="F2" s="853"/>
      <c r="G2" s="853"/>
      <c r="H2" s="853"/>
    </row>
    <row r="3" spans="1:8" ht="15.75">
      <c r="A3" s="852" t="s">
        <v>572</v>
      </c>
      <c r="B3" s="853"/>
      <c r="C3" s="853"/>
      <c r="D3" s="853"/>
      <c r="E3" s="853"/>
      <c r="F3" s="853"/>
      <c r="G3" s="853"/>
      <c r="H3" s="853"/>
    </row>
    <row r="4" spans="1:8" ht="15.75">
      <c r="A4" s="241"/>
      <c r="B4" s="242"/>
      <c r="C4" s="242"/>
      <c r="D4" s="242"/>
      <c r="E4" s="242"/>
      <c r="F4" s="242"/>
      <c r="G4" s="242"/>
      <c r="H4" s="242"/>
    </row>
    <row r="5" spans="1:8" ht="65.25" customHeight="1">
      <c r="A5" s="16" t="s">
        <v>281</v>
      </c>
      <c r="B5" s="16" t="s">
        <v>447</v>
      </c>
      <c r="C5" s="16" t="s">
        <v>611</v>
      </c>
      <c r="D5" s="16" t="s">
        <v>612</v>
      </c>
      <c r="E5" s="16" t="s">
        <v>613</v>
      </c>
      <c r="F5" s="16" t="s">
        <v>614</v>
      </c>
      <c r="G5" s="16" t="s">
        <v>615</v>
      </c>
      <c r="H5" s="16" t="s">
        <v>616</v>
      </c>
    </row>
    <row r="6" spans="1:8">
      <c r="A6" s="721" t="s">
        <v>407</v>
      </c>
      <c r="B6" s="750">
        <v>1777521</v>
      </c>
      <c r="C6" s="733">
        <v>392</v>
      </c>
      <c r="D6" s="751">
        <f>C6/B6</f>
        <v>2.2053185306952772E-4</v>
      </c>
      <c r="E6" s="733">
        <v>317</v>
      </c>
      <c r="F6" s="733">
        <v>18</v>
      </c>
      <c r="G6" s="751">
        <f>E6/C6</f>
        <v>0.80867346938775508</v>
      </c>
      <c r="H6" s="747">
        <f>F6/B6</f>
        <v>1.0126462640947701E-5</v>
      </c>
    </row>
    <row r="7" spans="1:8">
      <c r="A7" s="721" t="s">
        <v>408</v>
      </c>
      <c r="B7" s="752">
        <v>1787290</v>
      </c>
      <c r="C7" s="733">
        <v>500</v>
      </c>
      <c r="D7" s="751">
        <f t="shared" ref="D7:D13" si="0">C7/B7</f>
        <v>2.7975314582412479E-4</v>
      </c>
      <c r="E7" s="733">
        <v>427</v>
      </c>
      <c r="F7" s="733">
        <v>14</v>
      </c>
      <c r="G7" s="751">
        <f t="shared" ref="G7:G13" si="1">E7/C7</f>
        <v>0.85399999999999998</v>
      </c>
      <c r="H7" s="747">
        <f t="shared" ref="H7:H13" si="2">F7/B7</f>
        <v>7.833088083075494E-6</v>
      </c>
    </row>
    <row r="8" spans="1:8">
      <c r="A8" s="721" t="s">
        <v>409</v>
      </c>
      <c r="B8" s="749">
        <v>1796671</v>
      </c>
      <c r="C8" s="753">
        <v>478</v>
      </c>
      <c r="D8" s="751">
        <f t="shared" si="0"/>
        <v>2.6604759580357227E-4</v>
      </c>
      <c r="E8" s="733">
        <v>407</v>
      </c>
      <c r="F8" s="733">
        <v>15</v>
      </c>
      <c r="G8" s="751">
        <f t="shared" si="1"/>
        <v>0.85146443514644354</v>
      </c>
      <c r="H8" s="747">
        <f t="shared" si="2"/>
        <v>8.3487739268903427E-6</v>
      </c>
    </row>
    <row r="9" spans="1:8">
      <c r="A9" s="721" t="s">
        <v>410</v>
      </c>
      <c r="B9" s="749">
        <v>1808053</v>
      </c>
      <c r="C9" s="753">
        <v>320</v>
      </c>
      <c r="D9" s="751">
        <f t="shared" si="0"/>
        <v>1.769859622477881E-4</v>
      </c>
      <c r="E9" s="733">
        <v>251</v>
      </c>
      <c r="F9" s="733">
        <v>9</v>
      </c>
      <c r="G9" s="751">
        <f t="shared" si="1"/>
        <v>0.78437500000000004</v>
      </c>
      <c r="H9" s="747">
        <f t="shared" si="2"/>
        <v>4.9777301882190398E-6</v>
      </c>
    </row>
    <row r="10" spans="1:8">
      <c r="A10" s="721" t="s">
        <v>411</v>
      </c>
      <c r="B10" s="749">
        <v>1824721</v>
      </c>
      <c r="C10" s="754">
        <v>279</v>
      </c>
      <c r="D10" s="751">
        <f t="shared" si="0"/>
        <v>1.5290008719141173E-4</v>
      </c>
      <c r="E10" s="755">
        <v>213</v>
      </c>
      <c r="F10" s="755">
        <v>13</v>
      </c>
      <c r="G10" s="751">
        <f t="shared" si="1"/>
        <v>0.76344086021505375</v>
      </c>
      <c r="H10" s="747">
        <f t="shared" si="2"/>
        <v>7.1243768225388975E-6</v>
      </c>
    </row>
    <row r="11" spans="1:8">
      <c r="A11" s="721" t="s">
        <v>412</v>
      </c>
      <c r="B11" s="749">
        <v>1829212</v>
      </c>
      <c r="C11" s="753">
        <v>328</v>
      </c>
      <c r="D11" s="751">
        <f t="shared" si="0"/>
        <v>1.7931218470029718E-4</v>
      </c>
      <c r="E11" s="753">
        <v>251</v>
      </c>
      <c r="F11" s="753">
        <v>10</v>
      </c>
      <c r="G11" s="751">
        <f t="shared" si="1"/>
        <v>0.7652439024390244</v>
      </c>
      <c r="H11" s="747">
        <f t="shared" si="2"/>
        <v>5.4668348993993044E-6</v>
      </c>
    </row>
    <row r="12" spans="1:8">
      <c r="A12" s="13" t="s">
        <v>289</v>
      </c>
      <c r="B12" s="60">
        <v>1839181</v>
      </c>
      <c r="C12" s="718">
        <v>41679</v>
      </c>
      <c r="D12" s="292">
        <f t="shared" si="0"/>
        <v>2.2661717362238952E-2</v>
      </c>
      <c r="E12" s="718">
        <v>8151</v>
      </c>
      <c r="F12" s="718">
        <v>500</v>
      </c>
      <c r="G12" s="292">
        <f t="shared" si="1"/>
        <v>0.1955661124307205</v>
      </c>
      <c r="H12" s="250">
        <f t="shared" si="2"/>
        <v>2.718601377460946E-4</v>
      </c>
    </row>
    <row r="13" spans="1:8">
      <c r="A13" s="13" t="s">
        <v>290</v>
      </c>
      <c r="B13" s="60">
        <v>1847416</v>
      </c>
      <c r="C13" s="55">
        <v>17397</v>
      </c>
      <c r="D13" s="292">
        <f t="shared" si="0"/>
        <v>9.4169369541023795E-3</v>
      </c>
      <c r="E13" s="55">
        <v>2181</v>
      </c>
      <c r="F13" s="55">
        <v>79</v>
      </c>
      <c r="G13" s="292">
        <f t="shared" si="1"/>
        <v>0.1253664424900845</v>
      </c>
      <c r="H13" s="250">
        <f t="shared" si="2"/>
        <v>4.2762431417720749E-5</v>
      </c>
    </row>
    <row r="14" spans="1:8">
      <c r="A14" s="13" t="s">
        <v>291</v>
      </c>
      <c r="B14" s="60"/>
      <c r="C14" s="55"/>
      <c r="D14" s="292"/>
      <c r="E14" s="55"/>
      <c r="F14" s="55"/>
      <c r="G14" s="292"/>
      <c r="H14" s="250"/>
    </row>
    <row r="15" spans="1:8">
      <c r="A15" s="13" t="s">
        <v>292</v>
      </c>
      <c r="B15" s="291"/>
      <c r="C15" s="55"/>
      <c r="D15" s="292"/>
      <c r="E15" s="55"/>
      <c r="F15" s="55"/>
      <c r="G15" s="292"/>
      <c r="H15" s="250"/>
    </row>
    <row r="16" spans="1:8">
      <c r="A16" s="13" t="s">
        <v>293</v>
      </c>
      <c r="B16" s="291"/>
      <c r="C16" s="55"/>
      <c r="D16" s="292"/>
      <c r="E16" s="55"/>
      <c r="F16" s="55"/>
      <c r="G16" s="292"/>
      <c r="H16" s="250"/>
    </row>
    <row r="17" spans="1:8" ht="13.5" thickBot="1">
      <c r="A17" s="12" t="s">
        <v>294</v>
      </c>
      <c r="B17" s="291"/>
      <c r="C17" s="289"/>
      <c r="D17" s="292"/>
      <c r="E17" s="289"/>
      <c r="F17" s="289"/>
      <c r="G17" s="292"/>
      <c r="H17" s="250"/>
    </row>
    <row r="18" spans="1:8" ht="15" thickBot="1">
      <c r="A18" s="315" t="s">
        <v>567</v>
      </c>
      <c r="B18" s="155">
        <f>B13</f>
        <v>1847416</v>
      </c>
      <c r="C18" s="155">
        <f>SUM(C12:C17)</f>
        <v>59076</v>
      </c>
      <c r="D18" s="262">
        <f>C18/B18</f>
        <v>3.1977637954851534E-2</v>
      </c>
      <c r="E18" s="155">
        <f>SUM(E12:E17)</f>
        <v>10332</v>
      </c>
      <c r="F18" s="155">
        <f>SUM(F12:F17)</f>
        <v>579</v>
      </c>
      <c r="G18" s="316">
        <f>E18/C18</f>
        <v>0.1748933577087142</v>
      </c>
      <c r="H18" s="316">
        <f>F18/B18</f>
        <v>3.1341073152987739E-4</v>
      </c>
    </row>
    <row r="20" spans="1:8" ht="14.25" customHeight="1">
      <c r="A20" s="772" t="s">
        <v>448</v>
      </c>
      <c r="B20" s="772"/>
      <c r="C20" s="772"/>
      <c r="D20" s="772"/>
      <c r="E20" s="772"/>
      <c r="F20" s="772"/>
      <c r="G20" s="772"/>
      <c r="H20" s="772"/>
    </row>
    <row r="21" spans="1:8" ht="27" customHeight="1">
      <c r="A21" s="772" t="s">
        <v>449</v>
      </c>
      <c r="B21" s="772"/>
      <c r="C21" s="772"/>
      <c r="D21" s="772"/>
      <c r="E21" s="772"/>
      <c r="F21" s="772"/>
      <c r="G21" s="772"/>
      <c r="H21" s="772"/>
    </row>
    <row r="22" spans="1:8" ht="14.25" customHeight="1">
      <c r="A22" s="770" t="s">
        <v>450</v>
      </c>
      <c r="B22" s="770"/>
      <c r="C22" s="770"/>
      <c r="D22" s="770"/>
      <c r="E22" s="770"/>
      <c r="F22" s="770"/>
      <c r="G22" s="770"/>
      <c r="H22" s="770"/>
    </row>
    <row r="23" spans="1:8" ht="14.25" customHeight="1">
      <c r="A23" s="802" t="s">
        <v>451</v>
      </c>
      <c r="B23" s="802"/>
      <c r="C23" s="802"/>
      <c r="D23" s="802"/>
      <c r="E23" s="802"/>
      <c r="F23" s="802"/>
      <c r="G23" s="802"/>
      <c r="H23" s="802"/>
    </row>
    <row r="24" spans="1:8" ht="29.25" customHeight="1">
      <c r="A24" s="994" t="s">
        <v>566</v>
      </c>
      <c r="B24" s="994"/>
      <c r="C24" s="994"/>
      <c r="D24" s="994"/>
      <c r="E24" s="994"/>
      <c r="F24" s="994"/>
      <c r="G24" s="994"/>
      <c r="H24" s="994"/>
    </row>
    <row r="25" spans="1:8" ht="14.25" customHeight="1">
      <c r="A25" s="769" t="s">
        <v>565</v>
      </c>
      <c r="B25" s="769"/>
      <c r="C25" s="769"/>
      <c r="D25" s="769"/>
      <c r="E25" s="769"/>
      <c r="F25" s="769"/>
      <c r="G25" s="769"/>
      <c r="H25" s="769"/>
    </row>
    <row r="26" spans="1:8" ht="27" customHeight="1">
      <c r="A26" s="801" t="s">
        <v>452</v>
      </c>
      <c r="B26" s="801"/>
      <c r="C26" s="801"/>
      <c r="D26" s="801"/>
      <c r="E26" s="801"/>
      <c r="F26" s="801"/>
      <c r="G26" s="801"/>
      <c r="H26" s="801"/>
    </row>
    <row r="27" spans="1:8">
      <c r="A27" s="97"/>
      <c r="B27" s="709"/>
      <c r="C27" s="709"/>
      <c r="D27" s="709"/>
      <c r="E27" s="709"/>
      <c r="F27" s="709"/>
      <c r="G27" s="709"/>
      <c r="H27" s="709"/>
    </row>
  </sheetData>
  <mergeCells count="10">
    <mergeCell ref="A26:H26"/>
    <mergeCell ref="A23:H23"/>
    <mergeCell ref="A1:H1"/>
    <mergeCell ref="A3:H3"/>
    <mergeCell ref="A2:H2"/>
    <mergeCell ref="A20:H20"/>
    <mergeCell ref="A21:H21"/>
    <mergeCell ref="A22:H22"/>
    <mergeCell ref="A25:H25"/>
    <mergeCell ref="A24:H2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zoomScale="90" zoomScaleNormal="90" workbookViewId="0">
      <selection activeCell="I31" sqref="H31:I31"/>
    </sheetView>
  </sheetViews>
  <sheetFormatPr defaultColWidth="9.140625" defaultRowHeight="12.75"/>
  <cols>
    <col min="1" max="1" width="39.140625" customWidth="1"/>
    <col min="2" max="2" width="12.5703125" customWidth="1"/>
    <col min="3" max="4" width="13.42578125" bestFit="1" customWidth="1"/>
    <col min="5" max="8" width="12.5703125" customWidth="1"/>
    <col min="9" max="9" width="13.42578125" customWidth="1"/>
    <col min="10" max="10" width="13.42578125" bestFit="1" customWidth="1"/>
    <col min="11" max="13" width="12.5703125" customWidth="1"/>
  </cols>
  <sheetData>
    <row r="1" spans="1:13" ht="15.75">
      <c r="A1" s="762" t="s">
        <v>35</v>
      </c>
      <c r="B1" s="762"/>
      <c r="C1" s="762"/>
      <c r="D1" s="762"/>
      <c r="E1" s="762"/>
      <c r="F1" s="762"/>
      <c r="G1" s="762"/>
      <c r="H1" s="762"/>
      <c r="I1" s="762"/>
      <c r="J1" s="762"/>
      <c r="K1" s="762"/>
      <c r="L1" s="762"/>
      <c r="M1" s="762"/>
    </row>
    <row r="2" spans="1:13" ht="15.75">
      <c r="A2" s="762" t="s">
        <v>1</v>
      </c>
      <c r="B2" s="766"/>
      <c r="C2" s="766"/>
      <c r="D2" s="766"/>
      <c r="E2" s="766"/>
      <c r="F2" s="766"/>
      <c r="G2" s="766"/>
      <c r="H2" s="766"/>
      <c r="I2" s="766"/>
      <c r="J2" s="766"/>
      <c r="K2" s="766"/>
      <c r="L2" s="766"/>
      <c r="M2" s="766"/>
    </row>
    <row r="3" spans="1:13" ht="15.75">
      <c r="A3" s="767" t="s">
        <v>572</v>
      </c>
      <c r="B3" s="768"/>
      <c r="C3" s="768"/>
      <c r="D3" s="768"/>
      <c r="E3" s="768"/>
      <c r="F3" s="768"/>
      <c r="G3" s="768"/>
      <c r="H3" s="768"/>
      <c r="I3" s="768"/>
      <c r="J3" s="768"/>
      <c r="K3" s="768"/>
      <c r="L3" s="768"/>
      <c r="M3" s="768"/>
    </row>
    <row r="4" spans="1:13" ht="15.75">
      <c r="A4" s="684"/>
      <c r="B4" s="685"/>
      <c r="C4" s="685"/>
      <c r="D4" s="685"/>
      <c r="E4" s="685"/>
      <c r="F4" s="685"/>
      <c r="G4" s="685"/>
      <c r="H4" s="685"/>
      <c r="I4" s="685"/>
      <c r="J4" s="685"/>
      <c r="K4" s="685"/>
      <c r="L4" s="685"/>
      <c r="M4" s="685"/>
    </row>
    <row r="5" spans="1:13">
      <c r="A5" s="123"/>
      <c r="B5" s="764" t="s">
        <v>36</v>
      </c>
      <c r="C5" s="765"/>
      <c r="D5" s="765"/>
      <c r="E5" s="764" t="s">
        <v>37</v>
      </c>
      <c r="F5" s="765"/>
      <c r="G5" s="765"/>
      <c r="H5" s="764" t="s">
        <v>38</v>
      </c>
      <c r="I5" s="765"/>
      <c r="J5" s="765"/>
      <c r="K5" s="765" t="s">
        <v>3</v>
      </c>
      <c r="L5" s="765"/>
      <c r="M5" s="765"/>
    </row>
    <row r="6" spans="1:13">
      <c r="A6" s="123" t="s">
        <v>4</v>
      </c>
      <c r="B6" s="683" t="s">
        <v>5</v>
      </c>
      <c r="C6" s="683" t="s">
        <v>6</v>
      </c>
      <c r="D6" s="683" t="s">
        <v>7</v>
      </c>
      <c r="E6" s="683" t="s">
        <v>5</v>
      </c>
      <c r="F6" s="683" t="s">
        <v>6</v>
      </c>
      <c r="G6" s="683" t="s">
        <v>7</v>
      </c>
      <c r="H6" s="683" t="s">
        <v>5</v>
      </c>
      <c r="I6" s="683" t="s">
        <v>6</v>
      </c>
      <c r="J6" s="683" t="s">
        <v>7</v>
      </c>
      <c r="K6" s="683" t="s">
        <v>5</v>
      </c>
      <c r="L6" s="683" t="s">
        <v>6</v>
      </c>
      <c r="M6" s="683" t="s">
        <v>7</v>
      </c>
    </row>
    <row r="7" spans="1:13">
      <c r="A7" s="123" t="s">
        <v>8</v>
      </c>
      <c r="B7" s="124"/>
      <c r="C7" s="124"/>
      <c r="D7" s="124"/>
      <c r="E7" s="124"/>
      <c r="F7" s="124"/>
      <c r="G7" s="124"/>
      <c r="H7" s="124"/>
      <c r="I7" s="124"/>
      <c r="J7" s="124"/>
      <c r="K7" s="124"/>
      <c r="L7" s="124"/>
      <c r="M7" s="124"/>
    </row>
    <row r="8" spans="1:13">
      <c r="A8" s="136" t="s">
        <v>39</v>
      </c>
      <c r="B8" s="122" t="s">
        <v>10</v>
      </c>
      <c r="C8" s="139">
        <v>0</v>
      </c>
      <c r="D8" s="451">
        <f t="shared" ref="D8:D16" si="0">SUM(B8:C8)</f>
        <v>0</v>
      </c>
      <c r="E8" s="122" t="s">
        <v>10</v>
      </c>
      <c r="F8" s="139">
        <v>0</v>
      </c>
      <c r="G8" s="451">
        <f t="shared" ref="G8:G14" si="1">SUM(E8:F8)</f>
        <v>0</v>
      </c>
      <c r="H8" s="122" t="s">
        <v>10</v>
      </c>
      <c r="I8" s="139">
        <v>0</v>
      </c>
      <c r="J8" s="451">
        <f t="shared" ref="J8:J16" si="2">SUM(H8:I8)</f>
        <v>0</v>
      </c>
      <c r="K8" s="122" t="s">
        <v>10</v>
      </c>
      <c r="L8" s="452">
        <v>0</v>
      </c>
      <c r="M8" s="256">
        <f>L8</f>
        <v>0</v>
      </c>
    </row>
    <row r="9" spans="1:13">
      <c r="A9" s="136" t="s">
        <v>40</v>
      </c>
      <c r="B9" s="122" t="s">
        <v>10</v>
      </c>
      <c r="C9" s="139">
        <v>0</v>
      </c>
      <c r="D9" s="451">
        <f t="shared" si="0"/>
        <v>0</v>
      </c>
      <c r="E9" s="122" t="s">
        <v>10</v>
      </c>
      <c r="F9" s="139">
        <v>0</v>
      </c>
      <c r="G9" s="451">
        <f t="shared" si="1"/>
        <v>0</v>
      </c>
      <c r="H9" s="122" t="s">
        <v>10</v>
      </c>
      <c r="I9" s="139">
        <v>0</v>
      </c>
      <c r="J9" s="451">
        <f t="shared" si="2"/>
        <v>0</v>
      </c>
      <c r="K9" s="122" t="s">
        <v>10</v>
      </c>
      <c r="L9" s="452">
        <v>0</v>
      </c>
      <c r="M9" s="256">
        <f t="shared" ref="M9:M16" si="3">L9</f>
        <v>0</v>
      </c>
    </row>
    <row r="10" spans="1:13">
      <c r="A10" s="136" t="s">
        <v>41</v>
      </c>
      <c r="B10" s="122" t="s">
        <v>10</v>
      </c>
      <c r="C10" s="139">
        <v>0</v>
      </c>
      <c r="D10" s="451">
        <f t="shared" si="0"/>
        <v>0</v>
      </c>
      <c r="E10" s="122" t="s">
        <v>10</v>
      </c>
      <c r="F10" s="139">
        <v>0</v>
      </c>
      <c r="G10" s="451">
        <f t="shared" si="1"/>
        <v>0</v>
      </c>
      <c r="H10" s="122" t="s">
        <v>10</v>
      </c>
      <c r="I10" s="139">
        <v>0</v>
      </c>
      <c r="J10" s="451">
        <f t="shared" si="2"/>
        <v>0</v>
      </c>
      <c r="K10" s="122" t="s">
        <v>10</v>
      </c>
      <c r="L10" s="452">
        <v>0</v>
      </c>
      <c r="M10" s="256">
        <f t="shared" si="3"/>
        <v>0</v>
      </c>
    </row>
    <row r="11" spans="1:13">
      <c r="A11" s="136" t="s">
        <v>42</v>
      </c>
      <c r="B11" s="122" t="s">
        <v>10</v>
      </c>
      <c r="C11" s="139">
        <v>0</v>
      </c>
      <c r="D11" s="451">
        <f t="shared" si="0"/>
        <v>0</v>
      </c>
      <c r="E11" s="122" t="s">
        <v>10</v>
      </c>
      <c r="F11" s="139">
        <v>0</v>
      </c>
      <c r="G11" s="451">
        <f t="shared" si="1"/>
        <v>0</v>
      </c>
      <c r="H11" s="122" t="s">
        <v>10</v>
      </c>
      <c r="I11" s="139">
        <v>0</v>
      </c>
      <c r="J11" s="451">
        <f t="shared" si="2"/>
        <v>0</v>
      </c>
      <c r="K11" s="122" t="s">
        <v>10</v>
      </c>
      <c r="L11" s="452">
        <v>0</v>
      </c>
      <c r="M11" s="256">
        <f t="shared" si="3"/>
        <v>0</v>
      </c>
    </row>
    <row r="12" spans="1:13">
      <c r="A12" s="137" t="s">
        <v>43</v>
      </c>
      <c r="B12" s="122" t="s">
        <v>10</v>
      </c>
      <c r="C12" s="139">
        <v>0</v>
      </c>
      <c r="D12" s="451">
        <f t="shared" si="0"/>
        <v>0</v>
      </c>
      <c r="E12" s="122" t="s">
        <v>10</v>
      </c>
      <c r="F12" s="139">
        <v>0</v>
      </c>
      <c r="G12" s="451">
        <f t="shared" si="1"/>
        <v>0</v>
      </c>
      <c r="H12" s="122" t="s">
        <v>10</v>
      </c>
      <c r="I12" s="139">
        <v>0</v>
      </c>
      <c r="J12" s="451">
        <f t="shared" si="2"/>
        <v>0</v>
      </c>
      <c r="K12" s="122" t="s">
        <v>10</v>
      </c>
      <c r="L12" s="452">
        <v>0</v>
      </c>
      <c r="M12" s="256">
        <f t="shared" si="3"/>
        <v>0</v>
      </c>
    </row>
    <row r="13" spans="1:13">
      <c r="A13" s="138" t="s">
        <v>44</v>
      </c>
      <c r="B13" s="122" t="s">
        <v>10</v>
      </c>
      <c r="C13" s="139">
        <v>0</v>
      </c>
      <c r="D13" s="451">
        <f t="shared" si="0"/>
        <v>0</v>
      </c>
      <c r="E13" s="122" t="s">
        <v>10</v>
      </c>
      <c r="F13" s="139">
        <v>0</v>
      </c>
      <c r="G13" s="451">
        <f t="shared" si="1"/>
        <v>0</v>
      </c>
      <c r="H13" s="122" t="s">
        <v>10</v>
      </c>
      <c r="I13" s="139">
        <v>0</v>
      </c>
      <c r="J13" s="451">
        <f t="shared" si="2"/>
        <v>0</v>
      </c>
      <c r="K13" s="122" t="s">
        <v>10</v>
      </c>
      <c r="L13" s="452">
        <v>0</v>
      </c>
      <c r="M13" s="256">
        <f t="shared" si="3"/>
        <v>0</v>
      </c>
    </row>
    <row r="14" spans="1:13">
      <c r="A14" s="138" t="s">
        <v>18</v>
      </c>
      <c r="B14" s="122" t="s">
        <v>10</v>
      </c>
      <c r="C14" s="139">
        <v>0</v>
      </c>
      <c r="D14" s="451">
        <f t="shared" si="0"/>
        <v>0</v>
      </c>
      <c r="E14" s="122" t="s">
        <v>10</v>
      </c>
      <c r="F14" s="139">
        <v>0</v>
      </c>
      <c r="G14" s="451">
        <f t="shared" si="1"/>
        <v>0</v>
      </c>
      <c r="H14" s="122" t="s">
        <v>10</v>
      </c>
      <c r="I14" s="139">
        <v>0</v>
      </c>
      <c r="J14" s="451">
        <f t="shared" si="2"/>
        <v>0</v>
      </c>
      <c r="K14" s="122" t="s">
        <v>10</v>
      </c>
      <c r="L14" s="452">
        <v>0</v>
      </c>
      <c r="M14" s="256">
        <f t="shared" si="3"/>
        <v>0</v>
      </c>
    </row>
    <row r="15" spans="1:13" ht="14.25">
      <c r="A15" s="138" t="s">
        <v>45</v>
      </c>
      <c r="B15" s="122" t="s">
        <v>10</v>
      </c>
      <c r="C15" s="139">
        <v>125000</v>
      </c>
      <c r="D15" s="139">
        <f t="shared" si="0"/>
        <v>125000</v>
      </c>
      <c r="E15" s="122" t="s">
        <v>10</v>
      </c>
      <c r="F15" s="139">
        <v>0</v>
      </c>
      <c r="G15" s="139">
        <f t="shared" ref="G15" si="4">SUM(E15:F15)</f>
        <v>0</v>
      </c>
      <c r="H15" s="122" t="s">
        <v>10</v>
      </c>
      <c r="I15" s="139">
        <v>-18452.48</v>
      </c>
      <c r="J15" s="139">
        <f t="shared" ref="J15" si="5">SUM(H15:I15)</f>
        <v>-18452.48</v>
      </c>
      <c r="K15" s="122" t="s">
        <v>10</v>
      </c>
      <c r="L15" s="452">
        <f t="shared" ref="L15" si="6">I15/C15</f>
        <v>-0.14761984</v>
      </c>
      <c r="M15" s="256">
        <f t="shared" ref="M15" si="7">L15</f>
        <v>-0.14761984</v>
      </c>
    </row>
    <row r="16" spans="1:13" ht="14.25">
      <c r="A16" s="138" t="s">
        <v>46</v>
      </c>
      <c r="B16" s="122" t="s">
        <v>10</v>
      </c>
      <c r="C16" s="139">
        <v>15072799</v>
      </c>
      <c r="D16" s="451">
        <f t="shared" si="0"/>
        <v>15072799</v>
      </c>
      <c r="E16" s="122" t="s">
        <v>10</v>
      </c>
      <c r="F16" s="139">
        <v>131654.07</v>
      </c>
      <c r="G16" s="139">
        <f>SUM(E16:F16)</f>
        <v>131654.07</v>
      </c>
      <c r="H16" s="122" t="s">
        <v>10</v>
      </c>
      <c r="I16" s="139">
        <v>139385.46000000002</v>
      </c>
      <c r="J16" s="139">
        <f t="shared" si="2"/>
        <v>139385.46000000002</v>
      </c>
      <c r="K16" s="122" t="s">
        <v>10</v>
      </c>
      <c r="L16" s="452">
        <f t="shared" ref="L16" si="8">I16/C16</f>
        <v>9.2474834965954253E-3</v>
      </c>
      <c r="M16" s="256">
        <f t="shared" si="3"/>
        <v>9.2474834965954253E-3</v>
      </c>
    </row>
    <row r="17" spans="1:13">
      <c r="A17" s="129"/>
      <c r="B17" s="129"/>
      <c r="C17" s="129"/>
      <c r="D17" s="129"/>
      <c r="E17" s="129"/>
      <c r="F17" s="129"/>
      <c r="G17" s="129"/>
      <c r="H17" s="129"/>
      <c r="I17" s="129"/>
      <c r="J17" s="129"/>
      <c r="K17" s="129"/>
      <c r="L17" s="129"/>
      <c r="M17" s="129"/>
    </row>
    <row r="18" spans="1:13">
      <c r="A18" s="132" t="s">
        <v>47</v>
      </c>
      <c r="B18" s="338" t="s">
        <v>10</v>
      </c>
      <c r="C18" s="655">
        <f>SUM(C8:C16)</f>
        <v>15197799</v>
      </c>
      <c r="D18" s="655">
        <f>SUM(D8:D16)</f>
        <v>15197799</v>
      </c>
      <c r="E18" s="338" t="s">
        <v>10</v>
      </c>
      <c r="F18" s="456">
        <f>SUM(F8:F16)</f>
        <v>131654.07</v>
      </c>
      <c r="G18" s="456">
        <f>SUM(G8:G16)</f>
        <v>131654.07</v>
      </c>
      <c r="H18" s="338" t="s">
        <v>10</v>
      </c>
      <c r="I18" s="456">
        <f>SUM(I8:I16)</f>
        <v>120932.98000000003</v>
      </c>
      <c r="J18" s="456">
        <f>SUM(J8:J16)</f>
        <v>120932.98000000003</v>
      </c>
      <c r="K18" s="338" t="s">
        <v>10</v>
      </c>
      <c r="L18" s="457">
        <f t="shared" ref="L18:M18" si="9">I18/C18</f>
        <v>7.9572693388036009E-3</v>
      </c>
      <c r="M18" s="457">
        <f t="shared" si="9"/>
        <v>7.9572693388036009E-3</v>
      </c>
    </row>
    <row r="19" spans="1:13">
      <c r="A19" s="24"/>
      <c r="B19" s="24"/>
      <c r="C19" s="632"/>
      <c r="D19" s="24"/>
      <c r="E19" s="533"/>
      <c r="F19" s="24"/>
      <c r="G19" s="24"/>
      <c r="H19" s="24"/>
      <c r="I19" s="24"/>
      <c r="J19" s="24"/>
      <c r="K19" s="24"/>
      <c r="L19" s="24"/>
      <c r="M19" s="24"/>
    </row>
    <row r="20" spans="1:13" ht="14.25">
      <c r="A20" s="961" t="s">
        <v>48</v>
      </c>
      <c r="B20" s="961"/>
      <c r="C20" s="961"/>
      <c r="D20" s="961"/>
      <c r="E20" s="961"/>
      <c r="F20" s="961"/>
      <c r="G20" s="961"/>
      <c r="H20" s="961"/>
      <c r="I20" s="961"/>
      <c r="J20" s="961"/>
      <c r="K20" s="961"/>
      <c r="L20" s="961"/>
      <c r="M20" s="961"/>
    </row>
    <row r="21" spans="1:13" ht="14.25">
      <c r="A21" s="961" t="s">
        <v>578</v>
      </c>
      <c r="B21" s="961"/>
      <c r="C21" s="961"/>
      <c r="D21" s="961"/>
      <c r="E21" s="961"/>
      <c r="F21" s="961"/>
      <c r="G21" s="961"/>
      <c r="H21" s="961"/>
      <c r="I21" s="961"/>
      <c r="J21" s="961"/>
      <c r="K21" s="961"/>
      <c r="L21" s="961"/>
      <c r="M21" s="961"/>
    </row>
    <row r="22" spans="1:13" ht="15.75" customHeight="1">
      <c r="A22" s="961" t="s">
        <v>49</v>
      </c>
      <c r="B22" s="961"/>
      <c r="C22" s="961"/>
      <c r="D22" s="961"/>
      <c r="E22" s="961"/>
      <c r="F22" s="961"/>
      <c r="G22" s="961"/>
      <c r="H22" s="961"/>
      <c r="I22" s="961"/>
      <c r="J22" s="961"/>
      <c r="K22" s="961"/>
      <c r="L22" s="961"/>
      <c r="M22" s="961"/>
    </row>
    <row r="23" spans="1:13">
      <c r="A23" s="961" t="s">
        <v>50</v>
      </c>
      <c r="B23" s="961"/>
      <c r="C23" s="961"/>
      <c r="D23" s="961"/>
      <c r="E23" s="961"/>
      <c r="F23" s="961"/>
      <c r="G23" s="961"/>
      <c r="H23" s="961"/>
      <c r="I23" s="961"/>
      <c r="J23" s="961"/>
      <c r="K23" s="961"/>
      <c r="L23" s="961"/>
      <c r="M23" s="961"/>
    </row>
    <row r="24" spans="1:13">
      <c r="A24" s="963" t="s">
        <v>51</v>
      </c>
      <c r="B24" s="963"/>
      <c r="C24" s="963"/>
      <c r="D24" s="963"/>
      <c r="E24" s="963"/>
      <c r="F24" s="963"/>
      <c r="G24" s="963"/>
      <c r="H24" s="963"/>
      <c r="I24" s="963"/>
      <c r="J24" s="963"/>
      <c r="K24" s="963"/>
      <c r="L24" s="963"/>
      <c r="M24" s="963"/>
    </row>
  </sheetData>
  <mergeCells count="12">
    <mergeCell ref="A20:M20"/>
    <mergeCell ref="A21:M21"/>
    <mergeCell ref="A22:M22"/>
    <mergeCell ref="A23:M23"/>
    <mergeCell ref="A24:M24"/>
    <mergeCell ref="A1:M1"/>
    <mergeCell ref="A2:M2"/>
    <mergeCell ref="A3:M3"/>
    <mergeCell ref="B5:D5"/>
    <mergeCell ref="E5:G5"/>
    <mergeCell ref="H5:J5"/>
    <mergeCell ref="K5:M5"/>
  </mergeCells>
  <phoneticPr fontId="46" type="noConversion"/>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9"/>
  <sheetViews>
    <sheetView zoomScale="90" zoomScaleNormal="90" workbookViewId="0">
      <selection activeCell="J38" sqref="J38"/>
    </sheetView>
  </sheetViews>
  <sheetFormatPr defaultColWidth="9.42578125" defaultRowHeight="12.75"/>
  <cols>
    <col min="1" max="1" width="58.5703125" customWidth="1"/>
    <col min="4" max="4" width="10.42578125" customWidth="1"/>
    <col min="6" max="6" width="8.5703125" customWidth="1"/>
    <col min="7" max="7" width="12.140625" bestFit="1" customWidth="1"/>
  </cols>
  <sheetData>
    <row r="1" spans="1:7" ht="15.75">
      <c r="A1" s="933" t="s">
        <v>453</v>
      </c>
      <c r="B1" s="789"/>
      <c r="C1" s="789"/>
      <c r="D1" s="789"/>
      <c r="E1" s="789"/>
      <c r="F1" s="789"/>
      <c r="G1" s="934"/>
    </row>
    <row r="2" spans="1:7" ht="15.75">
      <c r="A2" s="875" t="s">
        <v>1</v>
      </c>
      <c r="B2" s="853"/>
      <c r="C2" s="853"/>
      <c r="D2" s="853"/>
      <c r="E2" s="853"/>
      <c r="F2" s="853"/>
      <c r="G2" s="934"/>
    </row>
    <row r="3" spans="1:7" ht="15.75">
      <c r="A3" s="875" t="s">
        <v>572</v>
      </c>
      <c r="B3" s="853"/>
      <c r="C3" s="853"/>
      <c r="D3" s="853"/>
      <c r="E3" s="853"/>
      <c r="F3" s="853"/>
      <c r="G3" s="934"/>
    </row>
    <row r="4" spans="1:7" ht="16.5" thickBot="1">
      <c r="A4" s="699"/>
      <c r="B4" s="700"/>
      <c r="C4" s="700"/>
      <c r="D4" s="700"/>
      <c r="E4" s="700"/>
      <c r="F4" s="700"/>
    </row>
    <row r="5" spans="1:7" ht="13.5" customHeight="1">
      <c r="A5" s="935" t="s">
        <v>454</v>
      </c>
      <c r="B5" s="937" t="s">
        <v>455</v>
      </c>
      <c r="C5" s="938"/>
      <c r="D5" s="938"/>
      <c r="E5" s="939"/>
      <c r="F5" s="938" t="s">
        <v>569</v>
      </c>
      <c r="G5" s="940"/>
    </row>
    <row r="6" spans="1:7" ht="13.5" customHeight="1">
      <c r="A6" s="936"/>
      <c r="B6" s="943" t="s">
        <v>456</v>
      </c>
      <c r="C6" s="944"/>
      <c r="D6" s="944"/>
      <c r="E6" s="945"/>
      <c r="F6" s="941"/>
      <c r="G6" s="942"/>
    </row>
    <row r="7" spans="1:7" ht="24.75" customHeight="1" thickBot="1">
      <c r="A7" s="936"/>
      <c r="B7" s="158" t="s">
        <v>457</v>
      </c>
      <c r="C7" s="159" t="s">
        <v>458</v>
      </c>
      <c r="D7" s="159" t="s">
        <v>459</v>
      </c>
      <c r="E7" s="160" t="s">
        <v>460</v>
      </c>
      <c r="F7" s="445" t="s">
        <v>461</v>
      </c>
      <c r="G7" s="160" t="s">
        <v>462</v>
      </c>
    </row>
    <row r="8" spans="1:7" ht="14.25">
      <c r="A8" s="156" t="s">
        <v>463</v>
      </c>
      <c r="B8" s="164"/>
      <c r="C8" s="165" t="s">
        <v>464</v>
      </c>
      <c r="D8" s="166" t="s">
        <v>464</v>
      </c>
      <c r="E8" s="167" t="s">
        <v>464</v>
      </c>
      <c r="F8" s="446">
        <v>0</v>
      </c>
      <c r="G8" s="161">
        <v>0</v>
      </c>
    </row>
    <row r="9" spans="1:7" ht="14.25">
      <c r="A9" s="157" t="s">
        <v>465</v>
      </c>
      <c r="B9" s="168"/>
      <c r="C9" s="165" t="s">
        <v>464</v>
      </c>
      <c r="D9" s="169"/>
      <c r="E9" s="170"/>
      <c r="F9" s="447">
        <v>0</v>
      </c>
      <c r="G9" s="161">
        <v>0</v>
      </c>
    </row>
    <row r="10" spans="1:7" ht="14.25">
      <c r="A10" s="157" t="s">
        <v>466</v>
      </c>
      <c r="B10" s="168"/>
      <c r="C10" s="165" t="s">
        <v>464</v>
      </c>
      <c r="D10" s="169" t="s">
        <v>464</v>
      </c>
      <c r="E10" s="170" t="s">
        <v>464</v>
      </c>
      <c r="F10" s="447">
        <v>0</v>
      </c>
      <c r="G10" s="161">
        <v>0</v>
      </c>
    </row>
    <row r="11" spans="1:7" ht="14.25">
      <c r="A11" s="157" t="s">
        <v>467</v>
      </c>
      <c r="B11" s="168"/>
      <c r="C11" s="165" t="s">
        <v>464</v>
      </c>
      <c r="D11" s="169"/>
      <c r="E11" s="170"/>
      <c r="F11" s="447">
        <v>0</v>
      </c>
      <c r="G11" s="161">
        <v>0</v>
      </c>
    </row>
    <row r="12" spans="1:7" ht="14.25">
      <c r="A12" s="157" t="s">
        <v>468</v>
      </c>
      <c r="B12" s="171"/>
      <c r="C12" s="165" t="s">
        <v>464</v>
      </c>
      <c r="D12" s="172"/>
      <c r="E12" s="173" t="s">
        <v>464</v>
      </c>
      <c r="F12" s="447">
        <v>0</v>
      </c>
      <c r="G12" s="161">
        <v>0</v>
      </c>
    </row>
    <row r="13" spans="1:7" ht="14.25">
      <c r="A13" s="157" t="s">
        <v>469</v>
      </c>
      <c r="B13" s="171"/>
      <c r="C13" s="165" t="s">
        <v>464</v>
      </c>
      <c r="D13" s="172"/>
      <c r="E13" s="173"/>
      <c r="F13" s="447">
        <v>0</v>
      </c>
      <c r="G13" s="161">
        <v>0</v>
      </c>
    </row>
    <row r="14" spans="1:7" ht="14.25">
      <c r="A14" s="157" t="s">
        <v>470</v>
      </c>
      <c r="B14" s="171"/>
      <c r="C14" s="165" t="s">
        <v>464</v>
      </c>
      <c r="D14" s="172"/>
      <c r="E14" s="173"/>
      <c r="F14" s="447">
        <v>0</v>
      </c>
      <c r="G14" s="161">
        <v>0</v>
      </c>
    </row>
    <row r="15" spans="1:7" ht="14.25">
      <c r="A15" s="157" t="s">
        <v>471</v>
      </c>
      <c r="B15" s="171"/>
      <c r="C15" s="165" t="s">
        <v>464</v>
      </c>
      <c r="D15" s="172"/>
      <c r="E15" s="173"/>
      <c r="F15" s="447">
        <v>0</v>
      </c>
      <c r="G15" s="161">
        <v>0</v>
      </c>
    </row>
    <row r="16" spans="1:7" ht="14.25">
      <c r="A16" s="157" t="s">
        <v>472</v>
      </c>
      <c r="B16" s="171"/>
      <c r="C16" s="165" t="s">
        <v>464</v>
      </c>
      <c r="D16" s="172"/>
      <c r="E16" s="173"/>
      <c r="F16" s="447">
        <v>0</v>
      </c>
      <c r="G16" s="161">
        <v>0</v>
      </c>
    </row>
    <row r="17" spans="1:7" ht="14.25">
      <c r="A17" s="157" t="s">
        <v>473</v>
      </c>
      <c r="B17" s="171"/>
      <c r="C17" s="165" t="s">
        <v>464</v>
      </c>
      <c r="D17" s="172"/>
      <c r="E17" s="173"/>
      <c r="F17" s="447">
        <v>0</v>
      </c>
      <c r="G17" s="161">
        <v>0</v>
      </c>
    </row>
    <row r="18" spans="1:7" ht="14.25">
      <c r="A18" s="157" t="s">
        <v>474</v>
      </c>
      <c r="B18" s="171"/>
      <c r="C18" s="165" t="s">
        <v>464</v>
      </c>
      <c r="D18" s="172"/>
      <c r="E18" s="173"/>
      <c r="F18" s="447">
        <v>0</v>
      </c>
      <c r="G18" s="161">
        <v>0</v>
      </c>
    </row>
    <row r="19" spans="1:7" ht="14.25">
      <c r="A19" s="157" t="s">
        <v>475</v>
      </c>
      <c r="B19" s="171"/>
      <c r="C19" s="165" t="s">
        <v>464</v>
      </c>
      <c r="D19" s="172"/>
      <c r="E19" s="173"/>
      <c r="F19" s="447">
        <v>0</v>
      </c>
      <c r="G19" s="161">
        <v>0</v>
      </c>
    </row>
    <row r="20" spans="1:7" ht="14.25">
      <c r="A20" s="157" t="s">
        <v>476</v>
      </c>
      <c r="B20" s="174"/>
      <c r="C20" s="165" t="s">
        <v>464</v>
      </c>
      <c r="D20" s="172"/>
      <c r="E20" s="173"/>
      <c r="F20" s="447">
        <v>0</v>
      </c>
      <c r="G20" s="161">
        <v>0</v>
      </c>
    </row>
    <row r="21" spans="1:7" ht="14.25">
      <c r="A21" s="157" t="s">
        <v>477</v>
      </c>
      <c r="B21" s="174"/>
      <c r="C21" s="165" t="s">
        <v>464</v>
      </c>
      <c r="D21" s="172"/>
      <c r="E21" s="173"/>
      <c r="F21" s="447">
        <v>0</v>
      </c>
      <c r="G21" s="161">
        <v>0</v>
      </c>
    </row>
    <row r="22" spans="1:7" ht="14.25">
      <c r="A22" s="157" t="s">
        <v>478</v>
      </c>
      <c r="B22" s="175"/>
      <c r="C22" s="165" t="s">
        <v>464</v>
      </c>
      <c r="D22" s="176"/>
      <c r="E22" s="177"/>
      <c r="F22" s="447">
        <v>0</v>
      </c>
      <c r="G22" s="161">
        <v>0</v>
      </c>
    </row>
    <row r="23" spans="1:7" ht="14.25">
      <c r="A23" s="157" t="s">
        <v>479</v>
      </c>
      <c r="B23" s="175"/>
      <c r="C23" s="165" t="s">
        <v>464</v>
      </c>
      <c r="D23" s="176"/>
      <c r="E23" s="177"/>
      <c r="F23" s="447">
        <v>0</v>
      </c>
      <c r="G23" s="161">
        <v>0</v>
      </c>
    </row>
    <row r="24" spans="1:7" ht="14.25">
      <c r="A24" s="157" t="s">
        <v>480</v>
      </c>
      <c r="B24" s="175"/>
      <c r="C24" s="165" t="s">
        <v>464</v>
      </c>
      <c r="D24" s="176"/>
      <c r="E24" s="177"/>
      <c r="F24" s="447">
        <v>0</v>
      </c>
      <c r="G24" s="161">
        <v>0</v>
      </c>
    </row>
    <row r="25" spans="1:7" ht="14.25">
      <c r="A25" s="157" t="s">
        <v>481</v>
      </c>
      <c r="B25" s="175"/>
      <c r="C25" s="165" t="s">
        <v>464</v>
      </c>
      <c r="D25" s="176"/>
      <c r="E25" s="177"/>
      <c r="F25" s="447">
        <v>0</v>
      </c>
      <c r="G25" s="161">
        <v>0</v>
      </c>
    </row>
    <row r="26" spans="1:7" ht="14.25">
      <c r="A26" s="157" t="s">
        <v>482</v>
      </c>
      <c r="B26" s="175"/>
      <c r="C26" s="165" t="s">
        <v>464</v>
      </c>
      <c r="D26" s="176"/>
      <c r="E26" s="177"/>
      <c r="F26" s="447">
        <v>0</v>
      </c>
      <c r="G26" s="161">
        <v>0</v>
      </c>
    </row>
    <row r="27" spans="1:7" ht="14.25">
      <c r="A27" s="157" t="s">
        <v>483</v>
      </c>
      <c r="B27" s="175"/>
      <c r="C27" s="165" t="s">
        <v>464</v>
      </c>
      <c r="D27" s="176" t="s">
        <v>464</v>
      </c>
      <c r="E27" s="177" t="s">
        <v>464</v>
      </c>
      <c r="F27" s="447">
        <v>0</v>
      </c>
      <c r="G27" s="161">
        <v>0</v>
      </c>
    </row>
    <row r="28" spans="1:7" ht="14.25">
      <c r="A28" s="157" t="s">
        <v>484</v>
      </c>
      <c r="B28" s="175"/>
      <c r="C28" s="165" t="s">
        <v>464</v>
      </c>
      <c r="D28" s="176" t="s">
        <v>464</v>
      </c>
      <c r="E28" s="177" t="s">
        <v>464</v>
      </c>
      <c r="F28" s="447">
        <v>0</v>
      </c>
      <c r="G28" s="161">
        <v>0</v>
      </c>
    </row>
    <row r="29" spans="1:7" ht="14.25">
      <c r="A29" s="157" t="s">
        <v>485</v>
      </c>
      <c r="B29" s="175"/>
      <c r="C29" s="165" t="s">
        <v>464</v>
      </c>
      <c r="D29" s="176"/>
      <c r="E29" s="177"/>
      <c r="F29" s="447">
        <v>0</v>
      </c>
      <c r="G29" s="161">
        <v>0</v>
      </c>
    </row>
    <row r="30" spans="1:7" ht="14.25">
      <c r="A30" s="157" t="s">
        <v>486</v>
      </c>
      <c r="B30" s="175"/>
      <c r="C30" s="165" t="s">
        <v>464</v>
      </c>
      <c r="D30" s="176"/>
      <c r="E30" s="177"/>
      <c r="F30" s="447">
        <v>0</v>
      </c>
      <c r="G30" s="161">
        <v>0</v>
      </c>
    </row>
    <row r="31" spans="1:7" ht="14.25">
      <c r="A31" s="157" t="s">
        <v>487</v>
      </c>
      <c r="B31" s="175"/>
      <c r="C31" s="165" t="s">
        <v>464</v>
      </c>
      <c r="D31" s="176"/>
      <c r="E31" s="177"/>
      <c r="F31" s="447">
        <v>0</v>
      </c>
      <c r="G31" s="161">
        <v>0</v>
      </c>
    </row>
    <row r="32" spans="1:7" ht="14.25">
      <c r="A32" s="157" t="s">
        <v>488</v>
      </c>
      <c r="B32" s="175"/>
      <c r="C32" s="165" t="s">
        <v>464</v>
      </c>
      <c r="D32" s="176"/>
      <c r="E32" s="177"/>
      <c r="F32" s="447">
        <v>1</v>
      </c>
      <c r="G32" s="161">
        <v>9</v>
      </c>
    </row>
    <row r="33" spans="1:7" ht="15" thickBot="1">
      <c r="A33" s="157" t="s">
        <v>489</v>
      </c>
      <c r="B33" s="175"/>
      <c r="C33" s="165" t="s">
        <v>464</v>
      </c>
      <c r="D33" s="176"/>
      <c r="E33" s="177"/>
      <c r="F33" s="447">
        <v>0</v>
      </c>
      <c r="G33" s="161">
        <v>0</v>
      </c>
    </row>
    <row r="34" spans="1:7" ht="15.75" thickBot="1">
      <c r="A34" s="442" t="s">
        <v>490</v>
      </c>
      <c r="B34" s="443"/>
      <c r="C34" s="163"/>
      <c r="D34" s="163"/>
      <c r="E34" s="449"/>
      <c r="F34" s="448">
        <f>SUM(F8:F33)</f>
        <v>1</v>
      </c>
      <c r="G34" s="444">
        <f>SUM(G8:G33)</f>
        <v>9</v>
      </c>
    </row>
    <row r="35" spans="1:7" ht="15">
      <c r="A35" s="57"/>
      <c r="B35" s="75"/>
      <c r="C35" s="75"/>
      <c r="D35" s="75"/>
      <c r="E35" s="75"/>
      <c r="F35" s="162"/>
      <c r="G35" s="162"/>
    </row>
    <row r="36" spans="1:7" ht="15.6" customHeight="1">
      <c r="A36" s="932" t="s">
        <v>491</v>
      </c>
      <c r="B36" s="932"/>
      <c r="C36" s="932"/>
      <c r="D36" s="932"/>
      <c r="E36" s="932"/>
      <c r="F36" s="932"/>
      <c r="G36" s="932"/>
    </row>
    <row r="37" spans="1:7">
      <c r="A37" s="769" t="s">
        <v>568</v>
      </c>
      <c r="B37" s="769"/>
      <c r="C37" s="769"/>
      <c r="D37" s="769"/>
      <c r="E37" s="769"/>
      <c r="F37" s="769"/>
      <c r="G37" s="769"/>
    </row>
    <row r="38" spans="1:7" ht="28.5" customHeight="1">
      <c r="A38" s="932" t="s">
        <v>492</v>
      </c>
      <c r="B38" s="932"/>
      <c r="C38" s="932"/>
      <c r="D38" s="932"/>
      <c r="E38" s="932"/>
      <c r="F38" s="932"/>
      <c r="G38" s="932"/>
    </row>
    <row r="39" spans="1:7" ht="27.75" customHeight="1">
      <c r="A39" s="929" t="s">
        <v>34</v>
      </c>
      <c r="B39" s="929"/>
      <c r="C39" s="929"/>
      <c r="D39" s="929"/>
      <c r="E39" s="929"/>
      <c r="F39" s="929"/>
      <c r="G39" s="929"/>
    </row>
  </sheetData>
  <mergeCells count="11">
    <mergeCell ref="A39:G39"/>
    <mergeCell ref="A36:G36"/>
    <mergeCell ref="A1:G1"/>
    <mergeCell ref="A2:G2"/>
    <mergeCell ref="A3:G3"/>
    <mergeCell ref="A5:A7"/>
    <mergeCell ref="B5:E5"/>
    <mergeCell ref="F5:G6"/>
    <mergeCell ref="B6:E6"/>
    <mergeCell ref="A38:G38"/>
    <mergeCell ref="A37:G37"/>
  </mergeCells>
  <printOptions horizontalCentered="1" verticalCentered="1" headings="1"/>
  <pageMargins left="0.25" right="0.25" top="0.5" bottom="0.5" header="0.5" footer="0.5"/>
  <pageSetup scale="85"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L17" sqref="L17"/>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5703125" customWidth="1"/>
  </cols>
  <sheetData>
    <row r="1" spans="1:9" ht="15.75">
      <c r="A1" s="789" t="s">
        <v>493</v>
      </c>
      <c r="B1" s="789"/>
      <c r="C1" s="789"/>
      <c r="D1" s="789"/>
      <c r="E1" s="789"/>
      <c r="F1" s="789"/>
      <c r="G1" s="789"/>
      <c r="H1" s="789"/>
      <c r="I1" s="789"/>
    </row>
    <row r="2" spans="1:9" ht="15.75">
      <c r="A2" s="852" t="s">
        <v>1</v>
      </c>
      <c r="B2" s="853"/>
      <c r="C2" s="853"/>
      <c r="D2" s="853"/>
      <c r="E2" s="853"/>
      <c r="F2" s="853"/>
      <c r="G2" s="853"/>
      <c r="H2" s="853"/>
      <c r="I2" s="853"/>
    </row>
    <row r="3" spans="1:9" ht="15.75">
      <c r="A3" s="852" t="s">
        <v>572</v>
      </c>
      <c r="B3" s="853"/>
      <c r="C3" s="853"/>
      <c r="D3" s="853"/>
      <c r="E3" s="853"/>
      <c r="F3" s="853"/>
      <c r="G3" s="853"/>
      <c r="H3" s="853"/>
      <c r="I3" s="853"/>
    </row>
    <row r="4" spans="1:9" ht="15.75">
      <c r="A4" s="241"/>
      <c r="B4" s="242"/>
      <c r="C4" s="242"/>
      <c r="D4" s="242"/>
      <c r="E4" s="242"/>
      <c r="F4" s="242"/>
      <c r="G4" s="242"/>
      <c r="H4" s="242"/>
      <c r="I4" s="242"/>
    </row>
    <row r="5" spans="1:9" ht="39.75">
      <c r="A5" s="16" t="s">
        <v>281</v>
      </c>
      <c r="B5" s="16" t="s">
        <v>494</v>
      </c>
      <c r="C5" s="16" t="s">
        <v>299</v>
      </c>
      <c r="D5" s="16" t="s">
        <v>283</v>
      </c>
      <c r="E5" s="16" t="s">
        <v>7</v>
      </c>
      <c r="F5" s="16" t="s">
        <v>248</v>
      </c>
      <c r="G5" s="16" t="s">
        <v>495</v>
      </c>
      <c r="H5" s="16" t="s">
        <v>496</v>
      </c>
      <c r="I5" s="16" t="s">
        <v>497</v>
      </c>
    </row>
    <row r="6" spans="1:9">
      <c r="A6" s="721" t="s">
        <v>407</v>
      </c>
      <c r="B6" s="756" t="s">
        <v>10</v>
      </c>
      <c r="C6" s="753">
        <v>1777521</v>
      </c>
      <c r="D6" s="756" t="s">
        <v>10</v>
      </c>
      <c r="E6" s="753">
        <v>1777521</v>
      </c>
      <c r="F6" s="753">
        <v>1708891</v>
      </c>
      <c r="G6" s="757">
        <f>E6/F6</f>
        <v>1.0401605485662924</v>
      </c>
      <c r="H6" s="757">
        <v>5.7549438424760232E-3</v>
      </c>
      <c r="I6" s="758">
        <v>5660315</v>
      </c>
    </row>
    <row r="7" spans="1:9">
      <c r="A7" s="721" t="s">
        <v>408</v>
      </c>
      <c r="B7" s="756" t="s">
        <v>10</v>
      </c>
      <c r="C7" s="753">
        <v>1787290</v>
      </c>
      <c r="D7" s="756" t="s">
        <v>10</v>
      </c>
      <c r="E7" s="753">
        <v>1787290</v>
      </c>
      <c r="F7" s="753">
        <v>1708891</v>
      </c>
      <c r="G7" s="757">
        <f t="shared" ref="G7:G13" si="0">E7/F7</f>
        <v>1.0458771214781983</v>
      </c>
      <c r="H7" s="757">
        <f>(E7-E6)/E6</f>
        <v>5.4958563077454501E-3</v>
      </c>
      <c r="I7" s="759">
        <v>5662936</v>
      </c>
    </row>
    <row r="8" spans="1:9">
      <c r="A8" s="721" t="s">
        <v>409</v>
      </c>
      <c r="B8" s="756" t="s">
        <v>10</v>
      </c>
      <c r="C8" s="753">
        <v>1796671</v>
      </c>
      <c r="D8" s="756" t="s">
        <v>10</v>
      </c>
      <c r="E8" s="753">
        <v>1796671</v>
      </c>
      <c r="F8" s="753">
        <v>1708891</v>
      </c>
      <c r="G8" s="757">
        <f t="shared" si="0"/>
        <v>1.0513666465561584</v>
      </c>
      <c r="H8" s="757">
        <f t="shared" ref="H8:H13" si="1">(E8-E7)/E7</f>
        <v>5.2487285219522291E-3</v>
      </c>
      <c r="I8" s="759">
        <v>5665809</v>
      </c>
    </row>
    <row r="9" spans="1:9">
      <c r="A9" s="721" t="s">
        <v>410</v>
      </c>
      <c r="B9" s="756" t="s">
        <v>10</v>
      </c>
      <c r="C9" s="753">
        <v>1808053</v>
      </c>
      <c r="D9" s="756" t="s">
        <v>10</v>
      </c>
      <c r="E9" s="753">
        <v>1808053</v>
      </c>
      <c r="F9" s="753">
        <v>1710846</v>
      </c>
      <c r="G9" s="757">
        <f t="shared" si="0"/>
        <v>1.0568180888285679</v>
      </c>
      <c r="H9" s="757">
        <f t="shared" si="1"/>
        <v>6.3350496557243929E-3</v>
      </c>
      <c r="I9" s="759">
        <v>5667264</v>
      </c>
    </row>
    <row r="10" spans="1:9">
      <c r="A10" s="721" t="s">
        <v>411</v>
      </c>
      <c r="B10" s="756" t="s">
        <v>10</v>
      </c>
      <c r="C10" s="753">
        <v>1824721</v>
      </c>
      <c r="D10" s="756" t="s">
        <v>10</v>
      </c>
      <c r="E10" s="753">
        <v>1824721</v>
      </c>
      <c r="F10" s="753">
        <v>1710846</v>
      </c>
      <c r="G10" s="757">
        <f t="shared" si="0"/>
        <v>1.0665606372519794</v>
      </c>
      <c r="H10" s="757">
        <f t="shared" si="1"/>
        <v>9.2187563085816618E-3</v>
      </c>
      <c r="I10" s="759">
        <v>5669671</v>
      </c>
    </row>
    <row r="11" spans="1:9">
      <c r="A11" s="721" t="s">
        <v>412</v>
      </c>
      <c r="B11" s="756" t="s">
        <v>10</v>
      </c>
      <c r="C11" s="733">
        <v>1829212</v>
      </c>
      <c r="D11" s="756" t="s">
        <v>10</v>
      </c>
      <c r="E11" s="753">
        <v>1829212</v>
      </c>
      <c r="F11" s="753">
        <v>1710846</v>
      </c>
      <c r="G11" s="757">
        <f t="shared" si="0"/>
        <v>1.0691856543487841</v>
      </c>
      <c r="H11" s="757">
        <f t="shared" si="1"/>
        <v>2.4611981776940144E-3</v>
      </c>
      <c r="I11" s="759">
        <v>5671301</v>
      </c>
    </row>
    <row r="12" spans="1:9">
      <c r="A12" s="13" t="s">
        <v>289</v>
      </c>
      <c r="B12" s="327" t="s">
        <v>10</v>
      </c>
      <c r="C12" s="55">
        <v>1839181</v>
      </c>
      <c r="D12" s="327" t="s">
        <v>10</v>
      </c>
      <c r="E12" s="55">
        <v>1839181</v>
      </c>
      <c r="F12" s="55">
        <v>1712461.5055414224</v>
      </c>
      <c r="G12" s="72">
        <f t="shared" si="0"/>
        <v>1.0739984484606053</v>
      </c>
      <c r="H12" s="72">
        <f t="shared" si="1"/>
        <v>5.449887711211166E-3</v>
      </c>
      <c r="I12" s="328">
        <v>5672733</v>
      </c>
    </row>
    <row r="13" spans="1:9">
      <c r="A13" s="13" t="s">
        <v>290</v>
      </c>
      <c r="B13" s="327" t="s">
        <v>10</v>
      </c>
      <c r="C13" s="74">
        <v>1847416</v>
      </c>
      <c r="D13" s="327" t="s">
        <v>10</v>
      </c>
      <c r="E13" s="71">
        <v>1847416</v>
      </c>
      <c r="F13" s="71">
        <v>1712462</v>
      </c>
      <c r="G13" s="72">
        <f t="shared" si="0"/>
        <v>1.0788070041846185</v>
      </c>
      <c r="H13" s="72">
        <f t="shared" si="1"/>
        <v>4.4775364686781777E-3</v>
      </c>
      <c r="I13" s="71">
        <v>5676101</v>
      </c>
    </row>
    <row r="14" spans="1:9">
      <c r="A14" s="13" t="s">
        <v>291</v>
      </c>
      <c r="B14" s="327"/>
      <c r="C14" s="74"/>
      <c r="D14" s="327"/>
      <c r="E14" s="71"/>
      <c r="F14" s="71"/>
      <c r="G14" s="72"/>
      <c r="H14" s="72"/>
      <c r="I14" s="71"/>
    </row>
    <row r="15" spans="1:9">
      <c r="A15" s="13" t="s">
        <v>292</v>
      </c>
      <c r="B15" s="327"/>
      <c r="C15" s="74"/>
      <c r="D15" s="327"/>
      <c r="E15" s="74"/>
      <c r="F15" s="71"/>
      <c r="G15" s="72"/>
      <c r="H15" s="72"/>
      <c r="I15" s="71"/>
    </row>
    <row r="16" spans="1:9">
      <c r="A16" s="13" t="s">
        <v>293</v>
      </c>
      <c r="B16" s="327"/>
      <c r="C16" s="74"/>
      <c r="D16" s="327"/>
      <c r="E16" s="71"/>
      <c r="F16" s="71"/>
      <c r="G16" s="72"/>
      <c r="H16" s="72"/>
      <c r="I16" s="71"/>
    </row>
    <row r="17" spans="1:9" ht="13.5" thickBot="1">
      <c r="A17" s="12" t="s">
        <v>294</v>
      </c>
      <c r="B17" s="327"/>
      <c r="C17" s="178"/>
      <c r="D17" s="327"/>
      <c r="E17" s="458"/>
      <c r="F17" s="458"/>
      <c r="G17" s="462"/>
      <c r="H17" s="72"/>
      <c r="I17" s="54"/>
    </row>
    <row r="18" spans="1:9" ht="13.5" thickBot="1">
      <c r="A18" s="179" t="s">
        <v>295</v>
      </c>
      <c r="B18" s="329" t="s">
        <v>10</v>
      </c>
      <c r="C18" s="180">
        <f>C13</f>
        <v>1847416</v>
      </c>
      <c r="D18" s="329" t="s">
        <v>10</v>
      </c>
      <c r="E18" s="180">
        <f>E13</f>
        <v>1847416</v>
      </c>
      <c r="F18" s="180">
        <f>F13</f>
        <v>1712462</v>
      </c>
      <c r="G18" s="181">
        <f>+E18/F18</f>
        <v>1.0788070041846185</v>
      </c>
      <c r="H18" s="181">
        <f>SUM(H12:H17)</f>
        <v>9.9274241798893437E-3</v>
      </c>
      <c r="I18" s="621">
        <f>I13</f>
        <v>5676101</v>
      </c>
    </row>
    <row r="20" spans="1:9" ht="14.25">
      <c r="A20" s="961" t="s">
        <v>498</v>
      </c>
      <c r="B20" s="961"/>
      <c r="C20" s="961"/>
      <c r="D20" s="961"/>
      <c r="E20" s="961"/>
      <c r="F20" s="961"/>
      <c r="G20" s="961"/>
      <c r="H20" s="961"/>
      <c r="I20" s="961"/>
    </row>
    <row r="21" spans="1:9" ht="14.25">
      <c r="A21" s="961" t="s">
        <v>499</v>
      </c>
      <c r="B21" s="961"/>
      <c r="C21" s="961"/>
      <c r="D21" s="961"/>
      <c r="E21" s="961"/>
      <c r="F21" s="961"/>
      <c r="G21" s="961"/>
      <c r="H21" s="961"/>
      <c r="I21" s="961"/>
    </row>
    <row r="22" spans="1:9" ht="27.75" customHeight="1">
      <c r="A22" s="929" t="s">
        <v>51</v>
      </c>
      <c r="B22" s="929"/>
      <c r="C22" s="929"/>
      <c r="D22" s="929"/>
      <c r="E22" s="929"/>
      <c r="F22" s="929"/>
      <c r="G22" s="929"/>
      <c r="H22" s="929"/>
      <c r="I22" s="929"/>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zoomScaleNormal="100" workbookViewId="0">
      <selection activeCell="D20" sqref="D20:D21"/>
    </sheetView>
  </sheetViews>
  <sheetFormatPr defaultRowHeight="12.75"/>
  <cols>
    <col min="1" max="1" width="17.5703125" customWidth="1"/>
    <col min="2" max="5" width="28.7109375" customWidth="1"/>
    <col min="6" max="12" width="9.5703125" customWidth="1"/>
    <col min="13" max="13" width="13.5703125" customWidth="1"/>
  </cols>
  <sheetData>
    <row r="1" spans="1:14" ht="15.75">
      <c r="A1" s="789" t="s">
        <v>500</v>
      </c>
      <c r="B1" s="789"/>
      <c r="C1" s="789"/>
      <c r="D1" s="789"/>
      <c r="E1" s="789"/>
    </row>
    <row r="2" spans="1:14" ht="15.75">
      <c r="A2" s="789" t="s">
        <v>1</v>
      </c>
      <c r="B2" s="789"/>
      <c r="C2" s="789"/>
      <c r="D2" s="789"/>
      <c r="E2" s="789"/>
    </row>
    <row r="3" spans="1:14" ht="15.75">
      <c r="A3" s="946" t="s">
        <v>572</v>
      </c>
      <c r="B3" s="946"/>
      <c r="C3" s="946"/>
      <c r="D3" s="946"/>
      <c r="E3" s="946"/>
    </row>
    <row r="4" spans="1:14" ht="15.75">
      <c r="A4" s="243"/>
      <c r="B4" s="243"/>
      <c r="C4" s="243"/>
      <c r="D4" s="243"/>
      <c r="E4" s="243"/>
    </row>
    <row r="5" spans="1:14" ht="42.75" customHeight="1">
      <c r="A5" s="85">
        <v>2021</v>
      </c>
      <c r="B5" s="995" t="s">
        <v>501</v>
      </c>
      <c r="C5" s="979" t="s">
        <v>37</v>
      </c>
      <c r="D5" s="996" t="s">
        <v>502</v>
      </c>
      <c r="E5" s="996" t="s">
        <v>503</v>
      </c>
    </row>
    <row r="6" spans="1:14">
      <c r="A6" s="84"/>
      <c r="B6" s="701" t="s">
        <v>7</v>
      </c>
      <c r="C6" s="701" t="s">
        <v>7</v>
      </c>
      <c r="D6" s="701" t="s">
        <v>7</v>
      </c>
      <c r="E6" s="701" t="s">
        <v>504</v>
      </c>
    </row>
    <row r="7" spans="1:14">
      <c r="A7" s="3" t="s">
        <v>111</v>
      </c>
      <c r="B7" s="1"/>
      <c r="C7" s="1"/>
      <c r="D7" s="1"/>
      <c r="E7" s="1"/>
    </row>
    <row r="8" spans="1:14">
      <c r="A8" s="2" t="s">
        <v>505</v>
      </c>
      <c r="B8" s="25">
        <f>'CARE Table 1'!C13</f>
        <v>437502</v>
      </c>
      <c r="C8" s="332">
        <f>'CARE Table 1'!F13</f>
        <v>75871.23</v>
      </c>
      <c r="D8" s="93">
        <f>'CARE Table 1'!I13</f>
        <v>198463.39</v>
      </c>
      <c r="E8" s="250">
        <f>D8/B8</f>
        <v>0.45362853198385383</v>
      </c>
    </row>
    <row r="9" spans="1:14" ht="13.5" thickBot="1">
      <c r="A9" s="307" t="s">
        <v>506</v>
      </c>
      <c r="B9" s="333">
        <v>0</v>
      </c>
      <c r="C9" s="333">
        <v>0</v>
      </c>
      <c r="D9" s="317">
        <v>0</v>
      </c>
      <c r="E9" s="331">
        <v>0</v>
      </c>
    </row>
    <row r="10" spans="1:14" s="10" customFormat="1" ht="13.5" thickBot="1">
      <c r="A10" s="154" t="s">
        <v>312</v>
      </c>
      <c r="B10" s="335">
        <f>SUM(B8:B9)</f>
        <v>437502</v>
      </c>
      <c r="C10" s="336">
        <f>SUM(C8:C9)</f>
        <v>75871.23</v>
      </c>
      <c r="D10" s="335">
        <f>SUM(D8:D9)</f>
        <v>198463.39</v>
      </c>
      <c r="E10" s="337">
        <f>SUM(E8:E9)</f>
        <v>0.45362853198385383</v>
      </c>
    </row>
    <row r="11" spans="1:14">
      <c r="A11" s="4"/>
    </row>
    <row r="12" spans="1:14" ht="14.25">
      <c r="A12" s="961" t="s">
        <v>617</v>
      </c>
      <c r="B12" s="961"/>
      <c r="C12" s="961"/>
      <c r="D12" s="961"/>
      <c r="E12" s="961"/>
      <c r="F12" s="7"/>
      <c r="G12" s="7"/>
      <c r="H12" s="7"/>
      <c r="I12" s="7"/>
      <c r="J12" s="7"/>
      <c r="K12" s="7"/>
      <c r="L12" s="7"/>
      <c r="M12" s="7"/>
      <c r="N12" s="7"/>
    </row>
    <row r="13" spans="1:14">
      <c r="A13" s="997" t="s">
        <v>142</v>
      </c>
      <c r="B13" s="997"/>
      <c r="C13" s="997"/>
      <c r="D13" s="997"/>
      <c r="E13" s="997"/>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47"/>
  <sheetViews>
    <sheetView topLeftCell="A25" zoomScale="90" zoomScaleNormal="90" workbookViewId="0">
      <selection activeCell="A62" sqref="A62"/>
    </sheetView>
  </sheetViews>
  <sheetFormatPr defaultColWidth="9.140625" defaultRowHeight="12.75"/>
  <cols>
    <col min="1" max="1" width="112.5703125" customWidth="1"/>
    <col min="2" max="2" width="18.7109375" customWidth="1"/>
    <col min="3" max="3" width="37.5703125" customWidth="1"/>
    <col min="4" max="4" width="20.42578125" style="86" customWidth="1"/>
    <col min="5" max="5" width="11.5703125" bestFit="1" customWidth="1"/>
    <col min="6" max="6" width="13.42578125" customWidth="1"/>
    <col min="8" max="8" width="6.42578125" customWidth="1"/>
    <col min="9" max="9" width="7.5703125" customWidth="1"/>
    <col min="10" max="10" width="5.5703125" customWidth="1"/>
    <col min="11" max="11" width="6.5703125" bestFit="1" customWidth="1"/>
    <col min="12" max="12" width="20.5703125" customWidth="1"/>
    <col min="13" max="13" width="4.5703125" customWidth="1"/>
    <col min="14" max="14" width="6.42578125" bestFit="1" customWidth="1"/>
    <col min="15" max="15" width="25.5703125" bestFit="1" customWidth="1"/>
    <col min="16" max="16" width="13.5703125" style="86" customWidth="1"/>
  </cols>
  <sheetData>
    <row r="1" spans="1:16" ht="18" customHeight="1">
      <c r="A1" s="949" t="s">
        <v>507</v>
      </c>
      <c r="B1" s="949"/>
      <c r="C1" s="403"/>
      <c r="D1" s="403"/>
      <c r="E1" s="403"/>
      <c r="F1" s="403"/>
      <c r="G1" s="403"/>
      <c r="H1" s="403"/>
      <c r="I1" s="403"/>
      <c r="J1" s="403"/>
      <c r="K1" s="403"/>
      <c r="L1" s="403"/>
      <c r="M1" s="403"/>
      <c r="N1" s="403"/>
      <c r="O1" s="403"/>
      <c r="P1" s="404"/>
    </row>
    <row r="2" spans="1:16" ht="18" customHeight="1">
      <c r="A2" s="949" t="s">
        <v>508</v>
      </c>
      <c r="B2" s="949"/>
      <c r="C2" s="404"/>
      <c r="D2" s="404"/>
      <c r="E2" s="404"/>
      <c r="F2" s="404"/>
      <c r="G2" s="404"/>
      <c r="H2" s="404"/>
      <c r="I2" s="404"/>
      <c r="J2" s="404"/>
      <c r="K2" s="404"/>
      <c r="L2" s="404"/>
      <c r="M2" s="404"/>
      <c r="N2" s="404"/>
      <c r="O2" s="404"/>
      <c r="P2" s="404"/>
    </row>
    <row r="3" spans="1:16" ht="18" customHeight="1">
      <c r="A3" s="949" t="s">
        <v>1</v>
      </c>
      <c r="B3" s="949"/>
      <c r="C3" s="404"/>
      <c r="D3" s="404"/>
      <c r="E3" s="404"/>
      <c r="F3" s="404"/>
      <c r="G3" s="404"/>
      <c r="H3" s="404"/>
      <c r="I3" s="404"/>
      <c r="J3" s="404"/>
      <c r="K3" s="404"/>
      <c r="L3" s="404"/>
      <c r="M3" s="404"/>
      <c r="N3" s="404"/>
      <c r="O3" s="404"/>
      <c r="P3" s="404"/>
    </row>
    <row r="4" spans="1:16" ht="18" customHeight="1">
      <c r="A4" s="949" t="s">
        <v>594</v>
      </c>
      <c r="B4" s="949"/>
      <c r="C4" s="405"/>
      <c r="D4" s="405"/>
      <c r="E4" s="405"/>
      <c r="F4" s="405"/>
      <c r="G4" s="405"/>
      <c r="H4" s="405"/>
      <c r="I4" s="405"/>
      <c r="J4" s="405"/>
      <c r="K4" s="405"/>
      <c r="L4" s="405"/>
      <c r="M4" s="405"/>
      <c r="N4" s="405"/>
      <c r="O4" s="405"/>
      <c r="P4" s="405"/>
    </row>
    <row r="5" spans="1:16" ht="18" customHeight="1">
      <c r="A5" s="518" t="s">
        <v>509</v>
      </c>
      <c r="B5" s="487">
        <v>80</v>
      </c>
      <c r="C5" s="405"/>
      <c r="D5" s="405"/>
      <c r="E5" s="405"/>
      <c r="F5" s="405"/>
      <c r="G5" s="405"/>
      <c r="H5" s="405"/>
      <c r="I5" s="405"/>
      <c r="J5" s="405"/>
      <c r="K5" s="405"/>
      <c r="L5" s="405"/>
      <c r="M5" s="405"/>
      <c r="N5" s="405"/>
      <c r="O5" s="405"/>
      <c r="P5" s="405"/>
    </row>
    <row r="6" spans="1:16" ht="19.5" thickBot="1">
      <c r="A6" s="405"/>
      <c r="B6" s="405"/>
      <c r="D6"/>
      <c r="P6"/>
    </row>
    <row r="7" spans="1:16" ht="18.75" thickBot="1">
      <c r="A7" s="947" t="s">
        <v>510</v>
      </c>
      <c r="B7" s="948"/>
      <c r="D7"/>
      <c r="P7"/>
    </row>
    <row r="8" spans="1:16" ht="16.5" thickBot="1">
      <c r="A8" s="413" t="s">
        <v>511</v>
      </c>
      <c r="B8" s="414">
        <v>0</v>
      </c>
      <c r="D8"/>
      <c r="P8"/>
    </row>
    <row r="9" spans="1:16" ht="16.5" thickBot="1">
      <c r="A9" s="538" t="s">
        <v>512</v>
      </c>
      <c r="B9" s="539">
        <v>0</v>
      </c>
      <c r="D9"/>
      <c r="P9"/>
    </row>
    <row r="10" spans="1:16" ht="15.75">
      <c r="A10" s="998" t="s">
        <v>513</v>
      </c>
      <c r="B10" s="998"/>
      <c r="D10"/>
      <c r="P10"/>
    </row>
    <row r="11" spans="1:16" ht="14.25">
      <c r="B11" s="402"/>
      <c r="D11"/>
      <c r="P11"/>
    </row>
    <row r="12" spans="1:16" ht="15" thickBot="1">
      <c r="A12" s="402"/>
      <c r="B12" s="402"/>
      <c r="D12"/>
      <c r="P12"/>
    </row>
    <row r="13" spans="1:16" ht="18.75" thickBot="1">
      <c r="A13" s="947" t="s">
        <v>514</v>
      </c>
      <c r="B13" s="948"/>
      <c r="D13"/>
      <c r="P13"/>
    </row>
    <row r="14" spans="1:16" ht="16.5" thickBot="1">
      <c r="A14" s="413" t="s">
        <v>511</v>
      </c>
      <c r="B14" s="414">
        <v>0</v>
      </c>
      <c r="D14"/>
      <c r="P14"/>
    </row>
    <row r="15" spans="1:16" ht="16.5" thickBot="1">
      <c r="A15" s="538" t="s">
        <v>512</v>
      </c>
      <c r="B15" s="539">
        <v>0</v>
      </c>
      <c r="D15"/>
      <c r="P15"/>
    </row>
    <row r="16" spans="1:16" ht="14.25">
      <c r="A16" s="402"/>
      <c r="B16" s="402"/>
      <c r="D16"/>
      <c r="P16"/>
    </row>
    <row r="17" spans="1:16" ht="15" thickBot="1">
      <c r="A17" s="402"/>
      <c r="B17" s="402"/>
      <c r="D17"/>
      <c r="P17"/>
    </row>
    <row r="18" spans="1:16" ht="18.75" thickBot="1">
      <c r="A18" s="947" t="s">
        <v>570</v>
      </c>
      <c r="B18" s="948"/>
      <c r="D18"/>
      <c r="P18"/>
    </row>
    <row r="19" spans="1:16" ht="16.5" thickBot="1">
      <c r="A19" s="413" t="s">
        <v>581</v>
      </c>
      <c r="B19" s="414">
        <v>5</v>
      </c>
      <c r="D19"/>
      <c r="P19"/>
    </row>
    <row r="20" spans="1:16" ht="16.5" thickBot="1">
      <c r="A20" s="413" t="s">
        <v>582</v>
      </c>
      <c r="B20" s="414">
        <v>3</v>
      </c>
      <c r="D20"/>
      <c r="P20"/>
    </row>
    <row r="21" spans="1:16" ht="16.5" thickBot="1">
      <c r="A21" s="413" t="s">
        <v>583</v>
      </c>
      <c r="B21" s="414">
        <v>1</v>
      </c>
      <c r="D21"/>
      <c r="P21"/>
    </row>
    <row r="22" spans="1:16" ht="16.5" thickBot="1">
      <c r="A22" s="413" t="s">
        <v>584</v>
      </c>
      <c r="B22" s="414">
        <v>1</v>
      </c>
      <c r="D22"/>
      <c r="P22"/>
    </row>
    <row r="23" spans="1:16" ht="16.5" thickBot="1">
      <c r="A23" s="413" t="s">
        <v>585</v>
      </c>
      <c r="B23" s="414">
        <v>5</v>
      </c>
      <c r="D23"/>
      <c r="P23"/>
    </row>
    <row r="24" spans="1:16" ht="16.5" thickBot="1">
      <c r="A24" s="413" t="s">
        <v>571</v>
      </c>
      <c r="B24" s="414">
        <v>2</v>
      </c>
      <c r="D24"/>
      <c r="P24"/>
    </row>
    <row r="25" spans="1:16" ht="16.5" thickBot="1">
      <c r="A25" s="413" t="s">
        <v>586</v>
      </c>
      <c r="B25" s="414">
        <v>3</v>
      </c>
      <c r="D25"/>
      <c r="P25"/>
    </row>
    <row r="26" spans="1:16" ht="16.5" thickBot="1">
      <c r="A26" s="413" t="s">
        <v>587</v>
      </c>
      <c r="B26" s="414">
        <v>1</v>
      </c>
      <c r="D26"/>
      <c r="P26"/>
    </row>
    <row r="27" spans="1:16" ht="16.5" thickBot="1">
      <c r="A27" s="413" t="s">
        <v>515</v>
      </c>
      <c r="B27" s="414">
        <v>70</v>
      </c>
      <c r="D27"/>
      <c r="P27"/>
    </row>
    <row r="28" spans="1:16" ht="16.5" thickBot="1">
      <c r="A28" s="413" t="s">
        <v>588</v>
      </c>
      <c r="B28" s="414">
        <v>16</v>
      </c>
      <c r="D28"/>
      <c r="P28"/>
    </row>
    <row r="29" spans="1:16" ht="16.5" thickBot="1">
      <c r="A29" s="413" t="s">
        <v>589</v>
      </c>
      <c r="B29" s="414">
        <v>1</v>
      </c>
      <c r="D29"/>
      <c r="P29"/>
    </row>
    <row r="30" spans="1:16" ht="16.5" thickBot="1">
      <c r="A30" s="413" t="s">
        <v>590</v>
      </c>
      <c r="B30" s="414">
        <v>7</v>
      </c>
      <c r="D30"/>
      <c r="P30"/>
    </row>
    <row r="31" spans="1:16" ht="16.5" thickBot="1">
      <c r="A31" s="413" t="s">
        <v>591</v>
      </c>
      <c r="B31" s="414">
        <v>1</v>
      </c>
      <c r="D31"/>
      <c r="P31"/>
    </row>
    <row r="32" spans="1:16" ht="16.5" thickBot="1">
      <c r="A32" s="413" t="s">
        <v>592</v>
      </c>
      <c r="B32" s="414">
        <v>2</v>
      </c>
      <c r="D32"/>
      <c r="P32"/>
    </row>
    <row r="33" spans="1:16" ht="16.5" thickBot="1">
      <c r="A33" s="538" t="s">
        <v>512</v>
      </c>
      <c r="B33" s="539">
        <v>118</v>
      </c>
      <c r="D33"/>
      <c r="P33"/>
    </row>
    <row r="34" spans="1:16" ht="14.25">
      <c r="A34" s="402"/>
      <c r="B34" s="402"/>
      <c r="D34"/>
      <c r="P34"/>
    </row>
    <row r="35" spans="1:16" ht="15" thickBot="1">
      <c r="A35" s="402"/>
      <c r="B35" s="402"/>
      <c r="D35"/>
      <c r="P35"/>
    </row>
    <row r="36" spans="1:16" ht="18.75" thickBot="1">
      <c r="A36" s="947" t="s">
        <v>516</v>
      </c>
      <c r="B36" s="948"/>
      <c r="D36"/>
      <c r="P36"/>
    </row>
    <row r="37" spans="1:16" ht="16.5" thickBot="1">
      <c r="A37" s="413" t="s">
        <v>517</v>
      </c>
      <c r="B37" s="414">
        <v>22</v>
      </c>
      <c r="D37"/>
      <c r="P37"/>
    </row>
    <row r="38" spans="1:16" ht="16.5" thickBot="1">
      <c r="A38" s="413" t="s">
        <v>518</v>
      </c>
      <c r="B38" s="414">
        <v>4</v>
      </c>
      <c r="D38"/>
      <c r="P38"/>
    </row>
    <row r="39" spans="1:16" ht="16.5" thickBot="1">
      <c r="A39" s="413" t="s">
        <v>519</v>
      </c>
      <c r="B39" s="414">
        <v>23</v>
      </c>
      <c r="D39"/>
      <c r="P39"/>
    </row>
    <row r="40" spans="1:16" ht="16.5" thickBot="1">
      <c r="A40" s="413" t="s">
        <v>520</v>
      </c>
      <c r="B40" s="414">
        <v>9</v>
      </c>
      <c r="D40"/>
      <c r="P40"/>
    </row>
    <row r="41" spans="1:16" ht="16.5" thickBot="1">
      <c r="A41" s="413" t="s">
        <v>521</v>
      </c>
      <c r="B41" s="414">
        <v>57</v>
      </c>
      <c r="D41"/>
      <c r="P41"/>
    </row>
    <row r="42" spans="1:16" ht="16.5" thickBot="1">
      <c r="A42" s="413" t="s">
        <v>593</v>
      </c>
      <c r="B42" s="414">
        <v>1</v>
      </c>
      <c r="D42"/>
      <c r="P42"/>
    </row>
    <row r="43" spans="1:16" ht="16.5" thickBot="1">
      <c r="A43" s="413" t="s">
        <v>532</v>
      </c>
      <c r="B43" s="414">
        <v>2</v>
      </c>
      <c r="D43"/>
      <c r="P43"/>
    </row>
    <row r="44" spans="1:16" ht="16.5" thickBot="1">
      <c r="A44" s="538" t="s">
        <v>512</v>
      </c>
      <c r="B44" s="539">
        <v>118</v>
      </c>
      <c r="D44"/>
      <c r="P44"/>
    </row>
    <row r="45" spans="1:16" ht="14.25">
      <c r="A45" s="402"/>
      <c r="B45" s="402"/>
      <c r="D45"/>
      <c r="P45"/>
    </row>
    <row r="46" spans="1:16" ht="18">
      <c r="A46" s="999" t="s">
        <v>618</v>
      </c>
      <c r="B46" s="999"/>
      <c r="D46"/>
      <c r="P46"/>
    </row>
    <row r="47" spans="1:16" ht="12.75" customHeight="1">
      <c r="A47" s="1000" t="s">
        <v>522</v>
      </c>
      <c r="B47" s="1000"/>
    </row>
  </sheetData>
  <mergeCells count="11">
    <mergeCell ref="A47:B47"/>
    <mergeCell ref="A18:B18"/>
    <mergeCell ref="A36:B36"/>
    <mergeCell ref="A1:B1"/>
    <mergeCell ref="A3:B3"/>
    <mergeCell ref="A4:B4"/>
    <mergeCell ref="A7:B7"/>
    <mergeCell ref="A13:B13"/>
    <mergeCell ref="A2:B2"/>
    <mergeCell ref="A10:B10"/>
    <mergeCell ref="A46:B46"/>
  </mergeCells>
  <printOptions horizontalCentered="1" verticalCentered="1"/>
  <pageMargins left="0.25" right="0.25" top="0.5" bottom="0.5" header="0.5" footer="0.5"/>
  <pageSetup scale="83" orientation="portrait"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8"/>
  <sheetViews>
    <sheetView zoomScaleNormal="100" workbookViewId="0">
      <selection activeCell="C11" sqref="C11"/>
    </sheetView>
  </sheetViews>
  <sheetFormatPr defaultRowHeight="15"/>
  <cols>
    <col min="1" max="1" width="7.5703125" style="293" customWidth="1"/>
    <col min="2" max="2" width="13.28515625" style="293" customWidth="1"/>
    <col min="3" max="3" width="31.5703125" style="293" customWidth="1"/>
    <col min="4" max="6" width="10.7109375" style="296" customWidth="1"/>
    <col min="7" max="7" width="30.140625" style="293" customWidth="1"/>
    <col min="8" max="256" width="9.140625" style="293"/>
    <col min="257" max="257" width="11.140625" style="293" customWidth="1"/>
    <col min="258" max="258" width="13.5703125" style="293" customWidth="1"/>
    <col min="259" max="259" width="30.5703125" style="293" customWidth="1"/>
    <col min="260" max="260" width="14.140625" style="293" customWidth="1"/>
    <col min="261" max="261" width="10.140625" style="293" customWidth="1"/>
    <col min="262" max="262" width="11.5703125" style="293" customWidth="1"/>
    <col min="263" max="263" width="20" style="293" customWidth="1"/>
    <col min="264" max="512" width="9.140625" style="293"/>
    <col min="513" max="513" width="11.140625" style="293" customWidth="1"/>
    <col min="514" max="514" width="13.5703125" style="293" customWidth="1"/>
    <col min="515" max="515" width="30.5703125" style="293" customWidth="1"/>
    <col min="516" max="516" width="14.140625" style="293" customWidth="1"/>
    <col min="517" max="517" width="10.140625" style="293" customWidth="1"/>
    <col min="518" max="518" width="11.5703125" style="293" customWidth="1"/>
    <col min="519" max="519" width="20" style="293" customWidth="1"/>
    <col min="520" max="768" width="9.140625" style="293"/>
    <col min="769" max="769" width="11.140625" style="293" customWidth="1"/>
    <col min="770" max="770" width="13.5703125" style="293" customWidth="1"/>
    <col min="771" max="771" width="30.5703125" style="293" customWidth="1"/>
    <col min="772" max="772" width="14.140625" style="293" customWidth="1"/>
    <col min="773" max="773" width="10.140625" style="293" customWidth="1"/>
    <col min="774" max="774" width="11.5703125" style="293" customWidth="1"/>
    <col min="775" max="775" width="20" style="293" customWidth="1"/>
    <col min="776" max="1024" width="9.140625" style="293"/>
    <col min="1025" max="1025" width="11.140625" style="293" customWidth="1"/>
    <col min="1026" max="1026" width="13.5703125" style="293" customWidth="1"/>
    <col min="1027" max="1027" width="30.5703125" style="293" customWidth="1"/>
    <col min="1028" max="1028" width="14.140625" style="293" customWidth="1"/>
    <col min="1029" max="1029" width="10.140625" style="293" customWidth="1"/>
    <col min="1030" max="1030" width="11.5703125" style="293" customWidth="1"/>
    <col min="1031" max="1031" width="20" style="293" customWidth="1"/>
    <col min="1032" max="1280" width="9.140625" style="293"/>
    <col min="1281" max="1281" width="11.140625" style="293" customWidth="1"/>
    <col min="1282" max="1282" width="13.5703125" style="293" customWidth="1"/>
    <col min="1283" max="1283" width="30.5703125" style="293" customWidth="1"/>
    <col min="1284" max="1284" width="14.140625" style="293" customWidth="1"/>
    <col min="1285" max="1285" width="10.140625" style="293" customWidth="1"/>
    <col min="1286" max="1286" width="11.5703125" style="293" customWidth="1"/>
    <col min="1287" max="1287" width="20" style="293" customWidth="1"/>
    <col min="1288" max="1536" width="9.140625" style="293"/>
    <col min="1537" max="1537" width="11.140625" style="293" customWidth="1"/>
    <col min="1538" max="1538" width="13.5703125" style="293" customWidth="1"/>
    <col min="1539" max="1539" width="30.5703125" style="293" customWidth="1"/>
    <col min="1540" max="1540" width="14.140625" style="293" customWidth="1"/>
    <col min="1541" max="1541" width="10.140625" style="293" customWidth="1"/>
    <col min="1542" max="1542" width="11.5703125" style="293" customWidth="1"/>
    <col min="1543" max="1543" width="20" style="293" customWidth="1"/>
    <col min="1544" max="1792" width="9.140625" style="293"/>
    <col min="1793" max="1793" width="11.140625" style="293" customWidth="1"/>
    <col min="1794" max="1794" width="13.5703125" style="293" customWidth="1"/>
    <col min="1795" max="1795" width="30.5703125" style="293" customWidth="1"/>
    <col min="1796" max="1796" width="14.140625" style="293" customWidth="1"/>
    <col min="1797" max="1797" width="10.140625" style="293" customWidth="1"/>
    <col min="1798" max="1798" width="11.5703125" style="293" customWidth="1"/>
    <col min="1799" max="1799" width="20" style="293" customWidth="1"/>
    <col min="1800" max="2048" width="9.140625" style="293"/>
    <col min="2049" max="2049" width="11.140625" style="293" customWidth="1"/>
    <col min="2050" max="2050" width="13.5703125" style="293" customWidth="1"/>
    <col min="2051" max="2051" width="30.5703125" style="293" customWidth="1"/>
    <col min="2052" max="2052" width="14.140625" style="293" customWidth="1"/>
    <col min="2053" max="2053" width="10.140625" style="293" customWidth="1"/>
    <col min="2054" max="2054" width="11.5703125" style="293" customWidth="1"/>
    <col min="2055" max="2055" width="20" style="293" customWidth="1"/>
    <col min="2056" max="2304" width="9.140625" style="293"/>
    <col min="2305" max="2305" width="11.140625" style="293" customWidth="1"/>
    <col min="2306" max="2306" width="13.5703125" style="293" customWidth="1"/>
    <col min="2307" max="2307" width="30.5703125" style="293" customWidth="1"/>
    <col min="2308" max="2308" width="14.140625" style="293" customWidth="1"/>
    <col min="2309" max="2309" width="10.140625" style="293" customWidth="1"/>
    <col min="2310" max="2310" width="11.5703125" style="293" customWidth="1"/>
    <col min="2311" max="2311" width="20" style="293" customWidth="1"/>
    <col min="2312" max="2560" width="9.140625" style="293"/>
    <col min="2561" max="2561" width="11.140625" style="293" customWidth="1"/>
    <col min="2562" max="2562" width="13.5703125" style="293" customWidth="1"/>
    <col min="2563" max="2563" width="30.5703125" style="293" customWidth="1"/>
    <col min="2564" max="2564" width="14.140625" style="293" customWidth="1"/>
    <col min="2565" max="2565" width="10.140625" style="293" customWidth="1"/>
    <col min="2566" max="2566" width="11.5703125" style="293" customWidth="1"/>
    <col min="2567" max="2567" width="20" style="293" customWidth="1"/>
    <col min="2568" max="2816" width="9.140625" style="293"/>
    <col min="2817" max="2817" width="11.140625" style="293" customWidth="1"/>
    <col min="2818" max="2818" width="13.5703125" style="293" customWidth="1"/>
    <col min="2819" max="2819" width="30.5703125" style="293" customWidth="1"/>
    <col min="2820" max="2820" width="14.140625" style="293" customWidth="1"/>
    <col min="2821" max="2821" width="10.140625" style="293" customWidth="1"/>
    <col min="2822" max="2822" width="11.5703125" style="293" customWidth="1"/>
    <col min="2823" max="2823" width="20" style="293" customWidth="1"/>
    <col min="2824" max="3072" width="9.140625" style="293"/>
    <col min="3073" max="3073" width="11.140625" style="293" customWidth="1"/>
    <col min="3074" max="3074" width="13.5703125" style="293" customWidth="1"/>
    <col min="3075" max="3075" width="30.5703125" style="293" customWidth="1"/>
    <col min="3076" max="3076" width="14.140625" style="293" customWidth="1"/>
    <col min="3077" max="3077" width="10.140625" style="293" customWidth="1"/>
    <col min="3078" max="3078" width="11.5703125" style="293" customWidth="1"/>
    <col min="3079" max="3079" width="20" style="293" customWidth="1"/>
    <col min="3080" max="3328" width="9.140625" style="293"/>
    <col min="3329" max="3329" width="11.140625" style="293" customWidth="1"/>
    <col min="3330" max="3330" width="13.5703125" style="293" customWidth="1"/>
    <col min="3331" max="3331" width="30.5703125" style="293" customWidth="1"/>
    <col min="3332" max="3332" width="14.140625" style="293" customWidth="1"/>
    <col min="3333" max="3333" width="10.140625" style="293" customWidth="1"/>
    <col min="3334" max="3334" width="11.5703125" style="293" customWidth="1"/>
    <col min="3335" max="3335" width="20" style="293" customWidth="1"/>
    <col min="3336" max="3584" width="9.140625" style="293"/>
    <col min="3585" max="3585" width="11.140625" style="293" customWidth="1"/>
    <col min="3586" max="3586" width="13.5703125" style="293" customWidth="1"/>
    <col min="3587" max="3587" width="30.5703125" style="293" customWidth="1"/>
    <col min="3588" max="3588" width="14.140625" style="293" customWidth="1"/>
    <col min="3589" max="3589" width="10.140625" style="293" customWidth="1"/>
    <col min="3590" max="3590" width="11.5703125" style="293" customWidth="1"/>
    <col min="3591" max="3591" width="20" style="293" customWidth="1"/>
    <col min="3592" max="3840" width="9.140625" style="293"/>
    <col min="3841" max="3841" width="11.140625" style="293" customWidth="1"/>
    <col min="3842" max="3842" width="13.5703125" style="293" customWidth="1"/>
    <col min="3843" max="3843" width="30.5703125" style="293" customWidth="1"/>
    <col min="3844" max="3844" width="14.140625" style="293" customWidth="1"/>
    <col min="3845" max="3845" width="10.140625" style="293" customWidth="1"/>
    <col min="3846" max="3846" width="11.5703125" style="293" customWidth="1"/>
    <col min="3847" max="3847" width="20" style="293" customWidth="1"/>
    <col min="3848" max="4096" width="9.140625" style="293"/>
    <col min="4097" max="4097" width="11.140625" style="293" customWidth="1"/>
    <col min="4098" max="4098" width="13.5703125" style="293" customWidth="1"/>
    <col min="4099" max="4099" width="30.5703125" style="293" customWidth="1"/>
    <col min="4100" max="4100" width="14.140625" style="293" customWidth="1"/>
    <col min="4101" max="4101" width="10.140625" style="293" customWidth="1"/>
    <col min="4102" max="4102" width="11.5703125" style="293" customWidth="1"/>
    <col min="4103" max="4103" width="20" style="293" customWidth="1"/>
    <col min="4104" max="4352" width="9.140625" style="293"/>
    <col min="4353" max="4353" width="11.140625" style="293" customWidth="1"/>
    <col min="4354" max="4354" width="13.5703125" style="293" customWidth="1"/>
    <col min="4355" max="4355" width="30.5703125" style="293" customWidth="1"/>
    <col min="4356" max="4356" width="14.140625" style="293" customWidth="1"/>
    <col min="4357" max="4357" width="10.140625" style="293" customWidth="1"/>
    <col min="4358" max="4358" width="11.5703125" style="293" customWidth="1"/>
    <col min="4359" max="4359" width="20" style="293" customWidth="1"/>
    <col min="4360" max="4608" width="9.140625" style="293"/>
    <col min="4609" max="4609" width="11.140625" style="293" customWidth="1"/>
    <col min="4610" max="4610" width="13.5703125" style="293" customWidth="1"/>
    <col min="4611" max="4611" width="30.5703125" style="293" customWidth="1"/>
    <col min="4612" max="4612" width="14.140625" style="293" customWidth="1"/>
    <col min="4613" max="4613" width="10.140625" style="293" customWidth="1"/>
    <col min="4614" max="4614" width="11.5703125" style="293" customWidth="1"/>
    <col min="4615" max="4615" width="20" style="293" customWidth="1"/>
    <col min="4616" max="4864" width="9.140625" style="293"/>
    <col min="4865" max="4865" width="11.140625" style="293" customWidth="1"/>
    <col min="4866" max="4866" width="13.5703125" style="293" customWidth="1"/>
    <col min="4867" max="4867" width="30.5703125" style="293" customWidth="1"/>
    <col min="4868" max="4868" width="14.140625" style="293" customWidth="1"/>
    <col min="4869" max="4869" width="10.140625" style="293" customWidth="1"/>
    <col min="4870" max="4870" width="11.5703125" style="293" customWidth="1"/>
    <col min="4871" max="4871" width="20" style="293" customWidth="1"/>
    <col min="4872" max="5120" width="9.140625" style="293"/>
    <col min="5121" max="5121" width="11.140625" style="293" customWidth="1"/>
    <col min="5122" max="5122" width="13.5703125" style="293" customWidth="1"/>
    <col min="5123" max="5123" width="30.5703125" style="293" customWidth="1"/>
    <col min="5124" max="5124" width="14.140625" style="293" customWidth="1"/>
    <col min="5125" max="5125" width="10.140625" style="293" customWidth="1"/>
    <col min="5126" max="5126" width="11.5703125" style="293" customWidth="1"/>
    <col min="5127" max="5127" width="20" style="293" customWidth="1"/>
    <col min="5128" max="5376" width="9.140625" style="293"/>
    <col min="5377" max="5377" width="11.140625" style="293" customWidth="1"/>
    <col min="5378" max="5378" width="13.5703125" style="293" customWidth="1"/>
    <col min="5379" max="5379" width="30.5703125" style="293" customWidth="1"/>
    <col min="5380" max="5380" width="14.140625" style="293" customWidth="1"/>
    <col min="5381" max="5381" width="10.140625" style="293" customWidth="1"/>
    <col min="5382" max="5382" width="11.5703125" style="293" customWidth="1"/>
    <col min="5383" max="5383" width="20" style="293" customWidth="1"/>
    <col min="5384" max="5632" width="9.140625" style="293"/>
    <col min="5633" max="5633" width="11.140625" style="293" customWidth="1"/>
    <col min="5634" max="5634" width="13.5703125" style="293" customWidth="1"/>
    <col min="5635" max="5635" width="30.5703125" style="293" customWidth="1"/>
    <col min="5636" max="5636" width="14.140625" style="293" customWidth="1"/>
    <col min="5637" max="5637" width="10.140625" style="293" customWidth="1"/>
    <col min="5638" max="5638" width="11.5703125" style="293" customWidth="1"/>
    <col min="5639" max="5639" width="20" style="293" customWidth="1"/>
    <col min="5640" max="5888" width="9.140625" style="293"/>
    <col min="5889" max="5889" width="11.140625" style="293" customWidth="1"/>
    <col min="5890" max="5890" width="13.5703125" style="293" customWidth="1"/>
    <col min="5891" max="5891" width="30.5703125" style="293" customWidth="1"/>
    <col min="5892" max="5892" width="14.140625" style="293" customWidth="1"/>
    <col min="5893" max="5893" width="10.140625" style="293" customWidth="1"/>
    <col min="5894" max="5894" width="11.5703125" style="293" customWidth="1"/>
    <col min="5895" max="5895" width="20" style="293" customWidth="1"/>
    <col min="5896" max="6144" width="9.140625" style="293"/>
    <col min="6145" max="6145" width="11.140625" style="293" customWidth="1"/>
    <col min="6146" max="6146" width="13.5703125" style="293" customWidth="1"/>
    <col min="6147" max="6147" width="30.5703125" style="293" customWidth="1"/>
    <col min="6148" max="6148" width="14.140625" style="293" customWidth="1"/>
    <col min="6149" max="6149" width="10.140625" style="293" customWidth="1"/>
    <col min="6150" max="6150" width="11.5703125" style="293" customWidth="1"/>
    <col min="6151" max="6151" width="20" style="293" customWidth="1"/>
    <col min="6152" max="6400" width="9.140625" style="293"/>
    <col min="6401" max="6401" width="11.140625" style="293" customWidth="1"/>
    <col min="6402" max="6402" width="13.5703125" style="293" customWidth="1"/>
    <col min="6403" max="6403" width="30.5703125" style="293" customWidth="1"/>
    <col min="6404" max="6404" width="14.140625" style="293" customWidth="1"/>
    <col min="6405" max="6405" width="10.140625" style="293" customWidth="1"/>
    <col min="6406" max="6406" width="11.5703125" style="293" customWidth="1"/>
    <col min="6407" max="6407" width="20" style="293" customWidth="1"/>
    <col min="6408" max="6656" width="9.140625" style="293"/>
    <col min="6657" max="6657" width="11.140625" style="293" customWidth="1"/>
    <col min="6658" max="6658" width="13.5703125" style="293" customWidth="1"/>
    <col min="6659" max="6659" width="30.5703125" style="293" customWidth="1"/>
    <col min="6660" max="6660" width="14.140625" style="293" customWidth="1"/>
    <col min="6661" max="6661" width="10.140625" style="293" customWidth="1"/>
    <col min="6662" max="6662" width="11.5703125" style="293" customWidth="1"/>
    <col min="6663" max="6663" width="20" style="293" customWidth="1"/>
    <col min="6664" max="6912" width="9.140625" style="293"/>
    <col min="6913" max="6913" width="11.140625" style="293" customWidth="1"/>
    <col min="6914" max="6914" width="13.5703125" style="293" customWidth="1"/>
    <col min="6915" max="6915" width="30.5703125" style="293" customWidth="1"/>
    <col min="6916" max="6916" width="14.140625" style="293" customWidth="1"/>
    <col min="6917" max="6917" width="10.140625" style="293" customWidth="1"/>
    <col min="6918" max="6918" width="11.5703125" style="293" customWidth="1"/>
    <col min="6919" max="6919" width="20" style="293" customWidth="1"/>
    <col min="6920" max="7168" width="9.140625" style="293"/>
    <col min="7169" max="7169" width="11.140625" style="293" customWidth="1"/>
    <col min="7170" max="7170" width="13.5703125" style="293" customWidth="1"/>
    <col min="7171" max="7171" width="30.5703125" style="293" customWidth="1"/>
    <col min="7172" max="7172" width="14.140625" style="293" customWidth="1"/>
    <col min="7173" max="7173" width="10.140625" style="293" customWidth="1"/>
    <col min="7174" max="7174" width="11.5703125" style="293" customWidth="1"/>
    <col min="7175" max="7175" width="20" style="293" customWidth="1"/>
    <col min="7176" max="7424" width="9.140625" style="293"/>
    <col min="7425" max="7425" width="11.140625" style="293" customWidth="1"/>
    <col min="7426" max="7426" width="13.5703125" style="293" customWidth="1"/>
    <col min="7427" max="7427" width="30.5703125" style="293" customWidth="1"/>
    <col min="7428" max="7428" width="14.140625" style="293" customWidth="1"/>
    <col min="7429" max="7429" width="10.140625" style="293" customWidth="1"/>
    <col min="7430" max="7430" width="11.5703125" style="293" customWidth="1"/>
    <col min="7431" max="7431" width="20" style="293" customWidth="1"/>
    <col min="7432" max="7680" width="9.140625" style="293"/>
    <col min="7681" max="7681" width="11.140625" style="293" customWidth="1"/>
    <col min="7682" max="7682" width="13.5703125" style="293" customWidth="1"/>
    <col min="7683" max="7683" width="30.5703125" style="293" customWidth="1"/>
    <col min="7684" max="7684" width="14.140625" style="293" customWidth="1"/>
    <col min="7685" max="7685" width="10.140625" style="293" customWidth="1"/>
    <col min="7686" max="7686" width="11.5703125" style="293" customWidth="1"/>
    <col min="7687" max="7687" width="20" style="293" customWidth="1"/>
    <col min="7688" max="7936" width="9.140625" style="293"/>
    <col min="7937" max="7937" width="11.140625" style="293" customWidth="1"/>
    <col min="7938" max="7938" width="13.5703125" style="293" customWidth="1"/>
    <col min="7939" max="7939" width="30.5703125" style="293" customWidth="1"/>
    <col min="7940" max="7940" width="14.140625" style="293" customWidth="1"/>
    <col min="7941" max="7941" width="10.140625" style="293" customWidth="1"/>
    <col min="7942" max="7942" width="11.5703125" style="293" customWidth="1"/>
    <col min="7943" max="7943" width="20" style="293" customWidth="1"/>
    <col min="7944" max="8192" width="9.140625" style="293"/>
    <col min="8193" max="8193" width="11.140625" style="293" customWidth="1"/>
    <col min="8194" max="8194" width="13.5703125" style="293" customWidth="1"/>
    <col min="8195" max="8195" width="30.5703125" style="293" customWidth="1"/>
    <col min="8196" max="8196" width="14.140625" style="293" customWidth="1"/>
    <col min="8197" max="8197" width="10.140625" style="293" customWidth="1"/>
    <col min="8198" max="8198" width="11.5703125" style="293" customWidth="1"/>
    <col min="8199" max="8199" width="20" style="293" customWidth="1"/>
    <col min="8200" max="8448" width="9.140625" style="293"/>
    <col min="8449" max="8449" width="11.140625" style="293" customWidth="1"/>
    <col min="8450" max="8450" width="13.5703125" style="293" customWidth="1"/>
    <col min="8451" max="8451" width="30.5703125" style="293" customWidth="1"/>
    <col min="8452" max="8452" width="14.140625" style="293" customWidth="1"/>
    <col min="8453" max="8453" width="10.140625" style="293" customWidth="1"/>
    <col min="8454" max="8454" width="11.5703125" style="293" customWidth="1"/>
    <col min="8455" max="8455" width="20" style="293" customWidth="1"/>
    <col min="8456" max="8704" width="9.140625" style="293"/>
    <col min="8705" max="8705" width="11.140625" style="293" customWidth="1"/>
    <col min="8706" max="8706" width="13.5703125" style="293" customWidth="1"/>
    <col min="8707" max="8707" width="30.5703125" style="293" customWidth="1"/>
    <col min="8708" max="8708" width="14.140625" style="293" customWidth="1"/>
    <col min="8709" max="8709" width="10.140625" style="293" customWidth="1"/>
    <col min="8710" max="8710" width="11.5703125" style="293" customWidth="1"/>
    <col min="8711" max="8711" width="20" style="293" customWidth="1"/>
    <col min="8712" max="8960" width="9.140625" style="293"/>
    <col min="8961" max="8961" width="11.140625" style="293" customWidth="1"/>
    <col min="8962" max="8962" width="13.5703125" style="293" customWidth="1"/>
    <col min="8963" max="8963" width="30.5703125" style="293" customWidth="1"/>
    <col min="8964" max="8964" width="14.140625" style="293" customWidth="1"/>
    <col min="8965" max="8965" width="10.140625" style="293" customWidth="1"/>
    <col min="8966" max="8966" width="11.5703125" style="293" customWidth="1"/>
    <col min="8967" max="8967" width="20" style="293" customWidth="1"/>
    <col min="8968" max="9216" width="9.140625" style="293"/>
    <col min="9217" max="9217" width="11.140625" style="293" customWidth="1"/>
    <col min="9218" max="9218" width="13.5703125" style="293" customWidth="1"/>
    <col min="9219" max="9219" width="30.5703125" style="293" customWidth="1"/>
    <col min="9220" max="9220" width="14.140625" style="293" customWidth="1"/>
    <col min="9221" max="9221" width="10.140625" style="293" customWidth="1"/>
    <col min="9222" max="9222" width="11.5703125" style="293" customWidth="1"/>
    <col min="9223" max="9223" width="20" style="293" customWidth="1"/>
    <col min="9224" max="9472" width="9.140625" style="293"/>
    <col min="9473" max="9473" width="11.140625" style="293" customWidth="1"/>
    <col min="9474" max="9474" width="13.5703125" style="293" customWidth="1"/>
    <col min="9475" max="9475" width="30.5703125" style="293" customWidth="1"/>
    <col min="9476" max="9476" width="14.140625" style="293" customWidth="1"/>
    <col min="9477" max="9477" width="10.140625" style="293" customWidth="1"/>
    <col min="9478" max="9478" width="11.5703125" style="293" customWidth="1"/>
    <col min="9479" max="9479" width="20" style="293" customWidth="1"/>
    <col min="9480" max="9728" width="9.140625" style="293"/>
    <col min="9729" max="9729" width="11.140625" style="293" customWidth="1"/>
    <col min="9730" max="9730" width="13.5703125" style="293" customWidth="1"/>
    <col min="9731" max="9731" width="30.5703125" style="293" customWidth="1"/>
    <col min="9732" max="9732" width="14.140625" style="293" customWidth="1"/>
    <col min="9733" max="9733" width="10.140625" style="293" customWidth="1"/>
    <col min="9734" max="9734" width="11.5703125" style="293" customWidth="1"/>
    <col min="9735" max="9735" width="20" style="293" customWidth="1"/>
    <col min="9736" max="9984" width="9.140625" style="293"/>
    <col min="9985" max="9985" width="11.140625" style="293" customWidth="1"/>
    <col min="9986" max="9986" width="13.5703125" style="293" customWidth="1"/>
    <col min="9987" max="9987" width="30.5703125" style="293" customWidth="1"/>
    <col min="9988" max="9988" width="14.140625" style="293" customWidth="1"/>
    <col min="9989" max="9989" width="10.140625" style="293" customWidth="1"/>
    <col min="9990" max="9990" width="11.5703125" style="293" customWidth="1"/>
    <col min="9991" max="9991" width="20" style="293" customWidth="1"/>
    <col min="9992" max="10240" width="9.140625" style="293"/>
    <col min="10241" max="10241" width="11.140625" style="293" customWidth="1"/>
    <col min="10242" max="10242" width="13.5703125" style="293" customWidth="1"/>
    <col min="10243" max="10243" width="30.5703125" style="293" customWidth="1"/>
    <col min="10244" max="10244" width="14.140625" style="293" customWidth="1"/>
    <col min="10245" max="10245" width="10.140625" style="293" customWidth="1"/>
    <col min="10246" max="10246" width="11.5703125" style="293" customWidth="1"/>
    <col min="10247" max="10247" width="20" style="293" customWidth="1"/>
    <col min="10248" max="10496" width="9.140625" style="293"/>
    <col min="10497" max="10497" width="11.140625" style="293" customWidth="1"/>
    <col min="10498" max="10498" width="13.5703125" style="293" customWidth="1"/>
    <col min="10499" max="10499" width="30.5703125" style="293" customWidth="1"/>
    <col min="10500" max="10500" width="14.140625" style="293" customWidth="1"/>
    <col min="10501" max="10501" width="10.140625" style="293" customWidth="1"/>
    <col min="10502" max="10502" width="11.5703125" style="293" customWidth="1"/>
    <col min="10503" max="10503" width="20" style="293" customWidth="1"/>
    <col min="10504" max="10752" width="9.140625" style="293"/>
    <col min="10753" max="10753" width="11.140625" style="293" customWidth="1"/>
    <col min="10754" max="10754" width="13.5703125" style="293" customWidth="1"/>
    <col min="10755" max="10755" width="30.5703125" style="293" customWidth="1"/>
    <col min="10756" max="10756" width="14.140625" style="293" customWidth="1"/>
    <col min="10757" max="10757" width="10.140625" style="293" customWidth="1"/>
    <col min="10758" max="10758" width="11.5703125" style="293" customWidth="1"/>
    <col min="10759" max="10759" width="20" style="293" customWidth="1"/>
    <col min="10760" max="11008" width="9.140625" style="293"/>
    <col min="11009" max="11009" width="11.140625" style="293" customWidth="1"/>
    <col min="11010" max="11010" width="13.5703125" style="293" customWidth="1"/>
    <col min="11011" max="11011" width="30.5703125" style="293" customWidth="1"/>
    <col min="11012" max="11012" width="14.140625" style="293" customWidth="1"/>
    <col min="11013" max="11013" width="10.140625" style="293" customWidth="1"/>
    <col min="11014" max="11014" width="11.5703125" style="293" customWidth="1"/>
    <col min="11015" max="11015" width="20" style="293" customWidth="1"/>
    <col min="11016" max="11264" width="9.140625" style="293"/>
    <col min="11265" max="11265" width="11.140625" style="293" customWidth="1"/>
    <col min="11266" max="11266" width="13.5703125" style="293" customWidth="1"/>
    <col min="11267" max="11267" width="30.5703125" style="293" customWidth="1"/>
    <col min="11268" max="11268" width="14.140625" style="293" customWidth="1"/>
    <col min="11269" max="11269" width="10.140625" style="293" customWidth="1"/>
    <col min="11270" max="11270" width="11.5703125" style="293" customWidth="1"/>
    <col min="11271" max="11271" width="20" style="293" customWidth="1"/>
    <col min="11272" max="11520" width="9.140625" style="293"/>
    <col min="11521" max="11521" width="11.140625" style="293" customWidth="1"/>
    <col min="11522" max="11522" width="13.5703125" style="293" customWidth="1"/>
    <col min="11523" max="11523" width="30.5703125" style="293" customWidth="1"/>
    <col min="11524" max="11524" width="14.140625" style="293" customWidth="1"/>
    <col min="11525" max="11525" width="10.140625" style="293" customWidth="1"/>
    <col min="11526" max="11526" width="11.5703125" style="293" customWidth="1"/>
    <col min="11527" max="11527" width="20" style="293" customWidth="1"/>
    <col min="11528" max="11776" width="9.140625" style="293"/>
    <col min="11777" max="11777" width="11.140625" style="293" customWidth="1"/>
    <col min="11778" max="11778" width="13.5703125" style="293" customWidth="1"/>
    <col min="11779" max="11779" width="30.5703125" style="293" customWidth="1"/>
    <col min="11780" max="11780" width="14.140625" style="293" customWidth="1"/>
    <col min="11781" max="11781" width="10.140625" style="293" customWidth="1"/>
    <col min="11782" max="11782" width="11.5703125" style="293" customWidth="1"/>
    <col min="11783" max="11783" width="20" style="293" customWidth="1"/>
    <col min="11784" max="12032" width="9.140625" style="293"/>
    <col min="12033" max="12033" width="11.140625" style="293" customWidth="1"/>
    <col min="12034" max="12034" width="13.5703125" style="293" customWidth="1"/>
    <col min="12035" max="12035" width="30.5703125" style="293" customWidth="1"/>
    <col min="12036" max="12036" width="14.140625" style="293" customWidth="1"/>
    <col min="12037" max="12037" width="10.140625" style="293" customWidth="1"/>
    <col min="12038" max="12038" width="11.5703125" style="293" customWidth="1"/>
    <col min="12039" max="12039" width="20" style="293" customWidth="1"/>
    <col min="12040" max="12288" width="9.140625" style="293"/>
    <col min="12289" max="12289" width="11.140625" style="293" customWidth="1"/>
    <col min="12290" max="12290" width="13.5703125" style="293" customWidth="1"/>
    <col min="12291" max="12291" width="30.5703125" style="293" customWidth="1"/>
    <col min="12292" max="12292" width="14.140625" style="293" customWidth="1"/>
    <col min="12293" max="12293" width="10.140625" style="293" customWidth="1"/>
    <col min="12294" max="12294" width="11.5703125" style="293" customWidth="1"/>
    <col min="12295" max="12295" width="20" style="293" customWidth="1"/>
    <col min="12296" max="12544" width="9.140625" style="293"/>
    <col min="12545" max="12545" width="11.140625" style="293" customWidth="1"/>
    <col min="12546" max="12546" width="13.5703125" style="293" customWidth="1"/>
    <col min="12547" max="12547" width="30.5703125" style="293" customWidth="1"/>
    <col min="12548" max="12548" width="14.140625" style="293" customWidth="1"/>
    <col min="12549" max="12549" width="10.140625" style="293" customWidth="1"/>
    <col min="12550" max="12550" width="11.5703125" style="293" customWidth="1"/>
    <col min="12551" max="12551" width="20" style="293" customWidth="1"/>
    <col min="12552" max="12800" width="9.140625" style="293"/>
    <col min="12801" max="12801" width="11.140625" style="293" customWidth="1"/>
    <col min="12802" max="12802" width="13.5703125" style="293" customWidth="1"/>
    <col min="12803" max="12803" width="30.5703125" style="293" customWidth="1"/>
    <col min="12804" max="12804" width="14.140625" style="293" customWidth="1"/>
    <col min="12805" max="12805" width="10.140625" style="293" customWidth="1"/>
    <col min="12806" max="12806" width="11.5703125" style="293" customWidth="1"/>
    <col min="12807" max="12807" width="20" style="293" customWidth="1"/>
    <col min="12808" max="13056" width="9.140625" style="293"/>
    <col min="13057" max="13057" width="11.140625" style="293" customWidth="1"/>
    <col min="13058" max="13058" width="13.5703125" style="293" customWidth="1"/>
    <col min="13059" max="13059" width="30.5703125" style="293" customWidth="1"/>
    <col min="13060" max="13060" width="14.140625" style="293" customWidth="1"/>
    <col min="13061" max="13061" width="10.140625" style="293" customWidth="1"/>
    <col min="13062" max="13062" width="11.5703125" style="293" customWidth="1"/>
    <col min="13063" max="13063" width="20" style="293" customWidth="1"/>
    <col min="13064" max="13312" width="9.140625" style="293"/>
    <col min="13313" max="13313" width="11.140625" style="293" customWidth="1"/>
    <col min="13314" max="13314" width="13.5703125" style="293" customWidth="1"/>
    <col min="13315" max="13315" width="30.5703125" style="293" customWidth="1"/>
    <col min="13316" max="13316" width="14.140625" style="293" customWidth="1"/>
    <col min="13317" max="13317" width="10.140625" style="293" customWidth="1"/>
    <col min="13318" max="13318" width="11.5703125" style="293" customWidth="1"/>
    <col min="13319" max="13319" width="20" style="293" customWidth="1"/>
    <col min="13320" max="13568" width="9.140625" style="293"/>
    <col min="13569" max="13569" width="11.140625" style="293" customWidth="1"/>
    <col min="13570" max="13570" width="13.5703125" style="293" customWidth="1"/>
    <col min="13571" max="13571" width="30.5703125" style="293" customWidth="1"/>
    <col min="13572" max="13572" width="14.140625" style="293" customWidth="1"/>
    <col min="13573" max="13573" width="10.140625" style="293" customWidth="1"/>
    <col min="13574" max="13574" width="11.5703125" style="293" customWidth="1"/>
    <col min="13575" max="13575" width="20" style="293" customWidth="1"/>
    <col min="13576" max="13824" width="9.140625" style="293"/>
    <col min="13825" max="13825" width="11.140625" style="293" customWidth="1"/>
    <col min="13826" max="13826" width="13.5703125" style="293" customWidth="1"/>
    <col min="13827" max="13827" width="30.5703125" style="293" customWidth="1"/>
    <col min="13828" max="13828" width="14.140625" style="293" customWidth="1"/>
    <col min="13829" max="13829" width="10.140625" style="293" customWidth="1"/>
    <col min="13830" max="13830" width="11.5703125" style="293" customWidth="1"/>
    <col min="13831" max="13831" width="20" style="293" customWidth="1"/>
    <col min="13832" max="14080" width="9.140625" style="293"/>
    <col min="14081" max="14081" width="11.140625" style="293" customWidth="1"/>
    <col min="14082" max="14082" width="13.5703125" style="293" customWidth="1"/>
    <col min="14083" max="14083" width="30.5703125" style="293" customWidth="1"/>
    <col min="14084" max="14084" width="14.140625" style="293" customWidth="1"/>
    <col min="14085" max="14085" width="10.140625" style="293" customWidth="1"/>
    <col min="14086" max="14086" width="11.5703125" style="293" customWidth="1"/>
    <col min="14087" max="14087" width="20" style="293" customWidth="1"/>
    <col min="14088" max="14336" width="9.140625" style="293"/>
    <col min="14337" max="14337" width="11.140625" style="293" customWidth="1"/>
    <col min="14338" max="14338" width="13.5703125" style="293" customWidth="1"/>
    <col min="14339" max="14339" width="30.5703125" style="293" customWidth="1"/>
    <col min="14340" max="14340" width="14.140625" style="293" customWidth="1"/>
    <col min="14341" max="14341" width="10.140625" style="293" customWidth="1"/>
    <col min="14342" max="14342" width="11.5703125" style="293" customWidth="1"/>
    <col min="14343" max="14343" width="20" style="293" customWidth="1"/>
    <col min="14344" max="14592" width="9.140625" style="293"/>
    <col min="14593" max="14593" width="11.140625" style="293" customWidth="1"/>
    <col min="14594" max="14594" width="13.5703125" style="293" customWidth="1"/>
    <col min="14595" max="14595" width="30.5703125" style="293" customWidth="1"/>
    <col min="14596" max="14596" width="14.140625" style="293" customWidth="1"/>
    <col min="14597" max="14597" width="10.140625" style="293" customWidth="1"/>
    <col min="14598" max="14598" width="11.5703125" style="293" customWidth="1"/>
    <col min="14599" max="14599" width="20" style="293" customWidth="1"/>
    <col min="14600" max="14848" width="9.140625" style="293"/>
    <col min="14849" max="14849" width="11.140625" style="293" customWidth="1"/>
    <col min="14850" max="14850" width="13.5703125" style="293" customWidth="1"/>
    <col min="14851" max="14851" width="30.5703125" style="293" customWidth="1"/>
    <col min="14852" max="14852" width="14.140625" style="293" customWidth="1"/>
    <col min="14853" max="14853" width="10.140625" style="293" customWidth="1"/>
    <col min="14854" max="14854" width="11.5703125" style="293" customWidth="1"/>
    <col min="14855" max="14855" width="20" style="293" customWidth="1"/>
    <col min="14856" max="15104" width="9.140625" style="293"/>
    <col min="15105" max="15105" width="11.140625" style="293" customWidth="1"/>
    <col min="15106" max="15106" width="13.5703125" style="293" customWidth="1"/>
    <col min="15107" max="15107" width="30.5703125" style="293" customWidth="1"/>
    <col min="15108" max="15108" width="14.140625" style="293" customWidth="1"/>
    <col min="15109" max="15109" width="10.140625" style="293" customWidth="1"/>
    <col min="15110" max="15110" width="11.5703125" style="293" customWidth="1"/>
    <col min="15111" max="15111" width="20" style="293" customWidth="1"/>
    <col min="15112" max="15360" width="9.140625" style="293"/>
    <col min="15361" max="15361" width="11.140625" style="293" customWidth="1"/>
    <col min="15362" max="15362" width="13.5703125" style="293" customWidth="1"/>
    <col min="15363" max="15363" width="30.5703125" style="293" customWidth="1"/>
    <col min="15364" max="15364" width="14.140625" style="293" customWidth="1"/>
    <col min="15365" max="15365" width="10.140625" style="293" customWidth="1"/>
    <col min="15366" max="15366" width="11.5703125" style="293" customWidth="1"/>
    <col min="15367" max="15367" width="20" style="293" customWidth="1"/>
    <col min="15368" max="15616" width="9.140625" style="293"/>
    <col min="15617" max="15617" width="11.140625" style="293" customWidth="1"/>
    <col min="15618" max="15618" width="13.5703125" style="293" customWidth="1"/>
    <col min="15619" max="15619" width="30.5703125" style="293" customWidth="1"/>
    <col min="15620" max="15620" width="14.140625" style="293" customWidth="1"/>
    <col min="15621" max="15621" width="10.140625" style="293" customWidth="1"/>
    <col min="15622" max="15622" width="11.5703125" style="293" customWidth="1"/>
    <col min="15623" max="15623" width="20" style="293" customWidth="1"/>
    <col min="15624" max="15872" width="9.140625" style="293"/>
    <col min="15873" max="15873" width="11.140625" style="293" customWidth="1"/>
    <col min="15874" max="15874" width="13.5703125" style="293" customWidth="1"/>
    <col min="15875" max="15875" width="30.5703125" style="293" customWidth="1"/>
    <col min="15876" max="15876" width="14.140625" style="293" customWidth="1"/>
    <col min="15877" max="15877" width="10.140625" style="293" customWidth="1"/>
    <col min="15878" max="15878" width="11.5703125" style="293" customWidth="1"/>
    <col min="15879" max="15879" width="20" style="293" customWidth="1"/>
    <col min="15880" max="16128" width="9.140625" style="293"/>
    <col min="16129" max="16129" width="11.140625" style="293" customWidth="1"/>
    <col min="16130" max="16130" width="13.5703125" style="293" customWidth="1"/>
    <col min="16131" max="16131" width="30.5703125" style="293" customWidth="1"/>
    <col min="16132" max="16132" width="14.140625" style="293" customWidth="1"/>
    <col min="16133" max="16133" width="10.140625" style="293" customWidth="1"/>
    <col min="16134" max="16134" width="11.5703125" style="293" customWidth="1"/>
    <col min="16135" max="16135" width="20" style="293" customWidth="1"/>
    <col min="16136" max="16384" width="9.140625" style="293"/>
  </cols>
  <sheetData>
    <row r="1" spans="1:8" ht="15.75">
      <c r="A1" s="953" t="s">
        <v>523</v>
      </c>
      <c r="B1" s="953"/>
      <c r="C1" s="953"/>
      <c r="D1" s="953"/>
      <c r="E1" s="953"/>
      <c r="F1" s="953"/>
      <c r="G1" s="953"/>
    </row>
    <row r="2" spans="1:8" ht="18.75" customHeight="1">
      <c r="A2" s="953" t="s">
        <v>1</v>
      </c>
      <c r="B2" s="960"/>
      <c r="C2" s="960"/>
      <c r="D2" s="960"/>
      <c r="E2" s="960"/>
      <c r="F2" s="960"/>
      <c r="G2" s="960"/>
    </row>
    <row r="3" spans="1:8" ht="21">
      <c r="A3" s="1002" t="s">
        <v>619</v>
      </c>
      <c r="B3" s="1003"/>
      <c r="C3" s="1003"/>
      <c r="D3" s="1003"/>
      <c r="E3" s="1003"/>
      <c r="F3" s="1003"/>
      <c r="G3" s="1003"/>
    </row>
    <row r="4" spans="1:8" s="294" customFormat="1">
      <c r="A4" s="954" t="s">
        <v>524</v>
      </c>
      <c r="B4" s="956" t="s">
        <v>525</v>
      </c>
      <c r="C4" s="956" t="s">
        <v>526</v>
      </c>
      <c r="D4" s="958" t="s">
        <v>527</v>
      </c>
      <c r="E4" s="958"/>
      <c r="F4" s="958"/>
      <c r="G4" s="959"/>
      <c r="H4" s="293"/>
    </row>
    <row r="5" spans="1:8" s="294" customFormat="1" ht="39.75" customHeight="1">
      <c r="A5" s="955"/>
      <c r="B5" s="957"/>
      <c r="C5" s="957"/>
      <c r="D5" s="1001" t="s">
        <v>528</v>
      </c>
      <c r="E5" s="519" t="s">
        <v>529</v>
      </c>
      <c r="F5" s="519" t="s">
        <v>530</v>
      </c>
      <c r="G5" s="519" t="s">
        <v>531</v>
      </c>
      <c r="H5" s="293"/>
    </row>
    <row r="6" spans="1:8">
      <c r="A6" s="295" t="s">
        <v>10</v>
      </c>
      <c r="B6" s="654" t="s">
        <v>532</v>
      </c>
      <c r="C6" s="295" t="s">
        <v>533</v>
      </c>
      <c r="D6" s="654">
        <v>2</v>
      </c>
      <c r="E6" s="295" t="s">
        <v>10</v>
      </c>
      <c r="F6" s="654">
        <v>38</v>
      </c>
      <c r="G6" s="295" t="s">
        <v>534</v>
      </c>
    </row>
    <row r="7" spans="1:8">
      <c r="A7" s="710"/>
      <c r="B7" s="710"/>
      <c r="C7" s="710" t="s">
        <v>7</v>
      </c>
      <c r="D7" s="710">
        <f>SUM(D6:D6)</f>
        <v>2</v>
      </c>
      <c r="E7" s="710"/>
      <c r="F7" s="710">
        <f>SUM(F6:F6)</f>
        <v>38</v>
      </c>
      <c r="G7" s="710"/>
    </row>
    <row r="8" spans="1:8" ht="25.5">
      <c r="A8" s="295" t="s">
        <v>10</v>
      </c>
      <c r="B8" s="295" t="s">
        <v>517</v>
      </c>
      <c r="C8" s="295" t="s">
        <v>535</v>
      </c>
      <c r="D8" s="295">
        <v>14</v>
      </c>
      <c r="E8" s="295" t="s">
        <v>10</v>
      </c>
      <c r="F8" s="295">
        <v>174</v>
      </c>
      <c r="G8" s="295" t="s">
        <v>534</v>
      </c>
    </row>
    <row r="9" spans="1:8" ht="25.5">
      <c r="A9" s="295" t="s">
        <v>10</v>
      </c>
      <c r="B9" s="295" t="s">
        <v>518</v>
      </c>
      <c r="C9" s="295" t="s">
        <v>535</v>
      </c>
      <c r="D9" s="295">
        <v>1</v>
      </c>
      <c r="E9" s="295" t="s">
        <v>10</v>
      </c>
      <c r="F9" s="295">
        <v>27</v>
      </c>
      <c r="G9" s="295" t="s">
        <v>534</v>
      </c>
    </row>
    <row r="10" spans="1:8" ht="25.5">
      <c r="A10" s="295" t="s">
        <v>10</v>
      </c>
      <c r="B10" s="295" t="s">
        <v>536</v>
      </c>
      <c r="C10" s="295" t="s">
        <v>535</v>
      </c>
      <c r="D10" s="295">
        <v>1</v>
      </c>
      <c r="E10" s="295" t="s">
        <v>10</v>
      </c>
      <c r="F10" s="295">
        <v>43</v>
      </c>
      <c r="G10" s="295" t="s">
        <v>534</v>
      </c>
    </row>
    <row r="11" spans="1:8" ht="25.5">
      <c r="A11" s="295" t="s">
        <v>10</v>
      </c>
      <c r="B11" s="295" t="s">
        <v>520</v>
      </c>
      <c r="C11" s="295" t="s">
        <v>535</v>
      </c>
      <c r="D11" s="295">
        <v>1</v>
      </c>
      <c r="E11" s="295" t="s">
        <v>10</v>
      </c>
      <c r="F11" s="295">
        <v>10</v>
      </c>
      <c r="G11" s="295" t="s">
        <v>534</v>
      </c>
    </row>
    <row r="12" spans="1:8" ht="25.5">
      <c r="A12" s="295" t="s">
        <v>10</v>
      </c>
      <c r="B12" s="295" t="s">
        <v>521</v>
      </c>
      <c r="C12" s="295" t="s">
        <v>535</v>
      </c>
      <c r="D12" s="295">
        <v>3</v>
      </c>
      <c r="E12" s="295" t="s">
        <v>10</v>
      </c>
      <c r="F12" s="295">
        <v>49</v>
      </c>
      <c r="G12" s="295" t="s">
        <v>534</v>
      </c>
    </row>
    <row r="13" spans="1:8" ht="25.5">
      <c r="A13" s="295" t="s">
        <v>10</v>
      </c>
      <c r="B13" s="295" t="s">
        <v>532</v>
      </c>
      <c r="C13" s="295" t="s">
        <v>535</v>
      </c>
      <c r="D13" s="295">
        <v>1</v>
      </c>
      <c r="E13" s="295" t="s">
        <v>10</v>
      </c>
      <c r="F13" s="295">
        <v>9</v>
      </c>
      <c r="G13" s="295" t="s">
        <v>534</v>
      </c>
    </row>
    <row r="14" spans="1:8">
      <c r="A14" s="710"/>
      <c r="B14" s="710"/>
      <c r="C14" s="710" t="s">
        <v>7</v>
      </c>
      <c r="D14" s="710">
        <f>SUM(D8:D13)</f>
        <v>21</v>
      </c>
      <c r="E14" s="710"/>
      <c r="F14" s="710">
        <f>SUM(F8:F13)</f>
        <v>312</v>
      </c>
      <c r="G14" s="710"/>
    </row>
    <row r="15" spans="1:8">
      <c r="A15" s="295" t="s">
        <v>10</v>
      </c>
      <c r="B15" s="295" t="s">
        <v>532</v>
      </c>
      <c r="C15" s="295" t="s">
        <v>537</v>
      </c>
      <c r="D15" s="295">
        <v>2</v>
      </c>
      <c r="E15" s="295" t="s">
        <v>10</v>
      </c>
      <c r="F15" s="295">
        <v>30</v>
      </c>
      <c r="G15" s="295" t="s">
        <v>534</v>
      </c>
    </row>
    <row r="16" spans="1:8">
      <c r="A16" s="710"/>
      <c r="B16" s="710"/>
      <c r="C16" s="710" t="s">
        <v>7</v>
      </c>
      <c r="D16" s="710">
        <f>SUM(D15:D15)</f>
        <v>2</v>
      </c>
      <c r="E16" s="710"/>
      <c r="F16" s="710">
        <f>SUM(F15:F15)</f>
        <v>30</v>
      </c>
      <c r="G16" s="710"/>
    </row>
    <row r="17" spans="1:7">
      <c r="A17" s="295" t="s">
        <v>10</v>
      </c>
      <c r="B17" s="295" t="s">
        <v>517</v>
      </c>
      <c r="C17" s="295" t="s">
        <v>538</v>
      </c>
      <c r="D17" s="295">
        <v>14</v>
      </c>
      <c r="E17" s="295" t="s">
        <v>10</v>
      </c>
      <c r="F17" s="295">
        <v>184</v>
      </c>
      <c r="G17" s="295" t="s">
        <v>534</v>
      </c>
    </row>
    <row r="18" spans="1:7">
      <c r="A18" s="295" t="s">
        <v>10</v>
      </c>
      <c r="B18" s="295" t="s">
        <v>518</v>
      </c>
      <c r="C18" s="295" t="s">
        <v>538</v>
      </c>
      <c r="D18" s="295">
        <v>1</v>
      </c>
      <c r="E18" s="295" t="s">
        <v>10</v>
      </c>
      <c r="F18" s="295">
        <v>49</v>
      </c>
      <c r="G18" s="295" t="s">
        <v>534</v>
      </c>
    </row>
    <row r="19" spans="1:7">
      <c r="A19" s="295" t="s">
        <v>10</v>
      </c>
      <c r="B19" s="295" t="s">
        <v>521</v>
      </c>
      <c r="C19" s="295" t="s">
        <v>538</v>
      </c>
      <c r="D19" s="295">
        <v>2</v>
      </c>
      <c r="E19" s="295" t="s">
        <v>10</v>
      </c>
      <c r="F19" s="295">
        <v>41</v>
      </c>
      <c r="G19" s="295" t="s">
        <v>534</v>
      </c>
    </row>
    <row r="20" spans="1:7">
      <c r="A20" s="295" t="s">
        <v>10</v>
      </c>
      <c r="B20" s="295" t="s">
        <v>532</v>
      </c>
      <c r="C20" s="295" t="s">
        <v>538</v>
      </c>
      <c r="D20" s="295">
        <v>2</v>
      </c>
      <c r="E20" s="295" t="s">
        <v>10</v>
      </c>
      <c r="F20" s="295">
        <v>36</v>
      </c>
      <c r="G20" s="295" t="s">
        <v>534</v>
      </c>
    </row>
    <row r="21" spans="1:7">
      <c r="A21" s="710"/>
      <c r="B21" s="710"/>
      <c r="C21" s="710" t="s">
        <v>7</v>
      </c>
      <c r="D21" s="710">
        <f>SUM(D17:D20)</f>
        <v>19</v>
      </c>
      <c r="E21" s="710"/>
      <c r="F21" s="710">
        <f>SUM(F17:F20)</f>
        <v>310</v>
      </c>
      <c r="G21" s="710"/>
    </row>
    <row r="22" spans="1:7">
      <c r="A22" s="295" t="s">
        <v>10</v>
      </c>
      <c r="B22" s="295" t="s">
        <v>517</v>
      </c>
      <c r="C22" s="295" t="s">
        <v>539</v>
      </c>
      <c r="D22" s="295">
        <v>15</v>
      </c>
      <c r="E22" s="295" t="s">
        <v>10</v>
      </c>
      <c r="F22" s="295">
        <v>187</v>
      </c>
      <c r="G22" s="295" t="s">
        <v>534</v>
      </c>
    </row>
    <row r="23" spans="1:7">
      <c r="A23" s="710"/>
      <c r="B23" s="710"/>
      <c r="C23" s="710" t="s">
        <v>7</v>
      </c>
      <c r="D23" s="710">
        <f>SUM(D22:D22)</f>
        <v>15</v>
      </c>
      <c r="E23" s="710"/>
      <c r="F23" s="710">
        <f>SUM(F22:F22)</f>
        <v>187</v>
      </c>
      <c r="G23" s="710"/>
    </row>
    <row r="24" spans="1:7">
      <c r="A24" s="295" t="s">
        <v>10</v>
      </c>
      <c r="B24" s="295" t="s">
        <v>540</v>
      </c>
      <c r="C24" s="295" t="s">
        <v>541</v>
      </c>
      <c r="D24" s="295">
        <v>6</v>
      </c>
      <c r="E24" s="295" t="s">
        <v>10</v>
      </c>
      <c r="F24" s="295">
        <v>150</v>
      </c>
      <c r="G24" s="295" t="s">
        <v>534</v>
      </c>
    </row>
    <row r="25" spans="1:7">
      <c r="A25" s="295" t="s">
        <v>10</v>
      </c>
      <c r="B25" s="295" t="s">
        <v>532</v>
      </c>
      <c r="C25" s="295" t="s">
        <v>541</v>
      </c>
      <c r="D25" s="295">
        <v>1</v>
      </c>
      <c r="E25" s="295" t="s">
        <v>10</v>
      </c>
      <c r="F25" s="295">
        <v>18</v>
      </c>
      <c r="G25" s="295" t="s">
        <v>534</v>
      </c>
    </row>
    <row r="26" spans="1:7">
      <c r="A26" s="710"/>
      <c r="B26" s="710"/>
      <c r="C26" s="710" t="s">
        <v>7</v>
      </c>
      <c r="D26" s="710">
        <f>SUM(D24:D25)</f>
        <v>7</v>
      </c>
      <c r="E26" s="710"/>
      <c r="F26" s="710">
        <f>SUM(F24:F25)</f>
        <v>168</v>
      </c>
      <c r="G26" s="710"/>
    </row>
    <row r="27" spans="1:7">
      <c r="A27" s="295" t="s">
        <v>10</v>
      </c>
      <c r="B27" s="295" t="s">
        <v>532</v>
      </c>
      <c r="C27" s="295" t="s">
        <v>542</v>
      </c>
      <c r="D27" s="295">
        <v>1</v>
      </c>
      <c r="E27" s="295" t="s">
        <v>10</v>
      </c>
      <c r="F27" s="295">
        <v>19</v>
      </c>
      <c r="G27" s="295" t="s">
        <v>534</v>
      </c>
    </row>
    <row r="28" spans="1:7">
      <c r="A28" s="710"/>
      <c r="B28" s="710"/>
      <c r="C28" s="710" t="s">
        <v>7</v>
      </c>
      <c r="D28" s="710">
        <f>SUM(D27:D27)</f>
        <v>1</v>
      </c>
      <c r="E28" s="710"/>
      <c r="F28" s="710">
        <f>SUM(F27:F27)</f>
        <v>19</v>
      </c>
      <c r="G28" s="710"/>
    </row>
    <row r="29" spans="1:7">
      <c r="A29" s="295" t="s">
        <v>10</v>
      </c>
      <c r="B29" s="295" t="s">
        <v>519</v>
      </c>
      <c r="C29" s="295" t="s">
        <v>543</v>
      </c>
      <c r="D29" s="295">
        <v>1</v>
      </c>
      <c r="E29" s="295" t="s">
        <v>10</v>
      </c>
      <c r="F29" s="295">
        <v>7</v>
      </c>
      <c r="G29" s="295" t="s">
        <v>534</v>
      </c>
    </row>
    <row r="30" spans="1:7">
      <c r="A30" s="295" t="s">
        <v>10</v>
      </c>
      <c r="B30" s="295" t="s">
        <v>520</v>
      </c>
      <c r="C30" s="295" t="s">
        <v>543</v>
      </c>
      <c r="D30" s="295">
        <v>1</v>
      </c>
      <c r="E30" s="295" t="s">
        <v>10</v>
      </c>
      <c r="F30" s="295">
        <v>3</v>
      </c>
      <c r="G30" s="295" t="s">
        <v>534</v>
      </c>
    </row>
    <row r="31" spans="1:7">
      <c r="A31" s="295" t="s">
        <v>10</v>
      </c>
      <c r="B31" s="295" t="s">
        <v>540</v>
      </c>
      <c r="C31" s="295" t="s">
        <v>543</v>
      </c>
      <c r="D31" s="295">
        <v>9</v>
      </c>
      <c r="E31" s="295" t="s">
        <v>10</v>
      </c>
      <c r="F31" s="295">
        <v>205</v>
      </c>
      <c r="G31" s="295" t="s">
        <v>534</v>
      </c>
    </row>
    <row r="32" spans="1:7">
      <c r="A32" s="295" t="s">
        <v>10</v>
      </c>
      <c r="B32" s="295" t="s">
        <v>532</v>
      </c>
      <c r="C32" s="295" t="s">
        <v>543</v>
      </c>
      <c r="D32" s="295">
        <v>3</v>
      </c>
      <c r="E32" s="295" t="s">
        <v>10</v>
      </c>
      <c r="F32" s="295">
        <v>40</v>
      </c>
      <c r="G32" s="295" t="s">
        <v>534</v>
      </c>
    </row>
    <row r="33" spans="1:7">
      <c r="A33" s="520"/>
      <c r="B33" s="520"/>
      <c r="C33" s="520" t="s">
        <v>504</v>
      </c>
      <c r="D33" s="520">
        <f>SUM(D29:D32)</f>
        <v>14</v>
      </c>
      <c r="E33" s="520"/>
      <c r="F33" s="521">
        <f>SUM(F29:F32)</f>
        <v>255</v>
      </c>
      <c r="G33" s="520"/>
    </row>
    <row r="34" spans="1:7">
      <c r="A34" s="522"/>
      <c r="B34" s="522"/>
      <c r="C34" s="522" t="s">
        <v>544</v>
      </c>
      <c r="D34" s="522">
        <f>D33+D28+D26+D23+D21+D16+D14+D7</f>
        <v>81</v>
      </c>
      <c r="E34" s="522"/>
      <c r="F34" s="523">
        <f>F33+F28+F26+F23+F21+F16+F14+F7</f>
        <v>1319</v>
      </c>
      <c r="G34" s="522"/>
    </row>
    <row r="35" spans="1:7" ht="27" customHeight="1">
      <c r="A35" s="950" t="s">
        <v>545</v>
      </c>
      <c r="B35" s="950"/>
      <c r="C35" s="950"/>
      <c r="D35" s="950"/>
      <c r="E35" s="950"/>
      <c r="F35" s="950"/>
      <c r="G35" s="950"/>
    </row>
    <row r="36" spans="1:7" ht="14.25" customHeight="1">
      <c r="A36" s="951" t="s">
        <v>546</v>
      </c>
      <c r="B36" s="951"/>
      <c r="C36" s="951"/>
      <c r="D36" s="951"/>
      <c r="E36" s="951"/>
      <c r="F36" s="951"/>
      <c r="G36" s="951"/>
    </row>
    <row r="37" spans="1:7" ht="14.25" customHeight="1">
      <c r="A37" s="951" t="s">
        <v>547</v>
      </c>
      <c r="B37" s="951"/>
      <c r="C37" s="951"/>
      <c r="D37" s="951"/>
      <c r="E37" s="951"/>
      <c r="F37" s="951"/>
      <c r="G37" s="951"/>
    </row>
    <row r="38" spans="1:7" ht="27" customHeight="1">
      <c r="A38" s="952" t="s">
        <v>142</v>
      </c>
      <c r="B38" s="952"/>
      <c r="C38" s="952"/>
      <c r="D38" s="952"/>
      <c r="E38" s="952"/>
      <c r="F38" s="952"/>
      <c r="G38" s="952"/>
    </row>
  </sheetData>
  <mergeCells count="11">
    <mergeCell ref="A35:G35"/>
    <mergeCell ref="A38:G38"/>
    <mergeCell ref="A1:G1"/>
    <mergeCell ref="A4:A5"/>
    <mergeCell ref="B4:B5"/>
    <mergeCell ref="C4:C5"/>
    <mergeCell ref="D4:G4"/>
    <mergeCell ref="A2:G2"/>
    <mergeCell ref="A3:G3"/>
    <mergeCell ref="A37:G37"/>
    <mergeCell ref="A36:G36"/>
  </mergeCells>
  <printOptions horizontalCentered="1" verticalCentered="1"/>
  <pageMargins left="0.25" right="0.25" top="0.5" bottom="0.5" header="0.5" footer="0.5"/>
  <pageSetup scale="8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3FAA-86A0-45E8-A74F-CC391F824F1A}">
  <sheetPr>
    <pageSetUpPr fitToPage="1"/>
  </sheetPr>
  <dimension ref="A1:AR84"/>
  <sheetViews>
    <sheetView zoomScale="90" zoomScaleNormal="90" workbookViewId="0">
      <selection activeCell="X70" sqref="X70"/>
    </sheetView>
  </sheetViews>
  <sheetFormatPr defaultColWidth="9.140625" defaultRowHeight="12.75"/>
  <cols>
    <col min="1" max="1" width="39.5703125" style="95" customWidth="1"/>
    <col min="2" max="2" width="6.42578125" style="95" customWidth="1"/>
    <col min="3" max="3" width="11" style="95" customWidth="1"/>
    <col min="4" max="4" width="9.5703125" style="95" customWidth="1"/>
    <col min="5" max="5" width="9.42578125" style="95" customWidth="1"/>
    <col min="6" max="6" width="10.140625" style="95" customWidth="1"/>
    <col min="7" max="7" width="13.140625" style="95" customWidth="1"/>
    <col min="8" max="8" width="13.42578125" style="95" customWidth="1"/>
    <col min="9" max="9" width="2.42578125" style="95" customWidth="1"/>
    <col min="10" max="10" width="7.5703125" style="95" customWidth="1"/>
    <col min="11" max="11" width="8.7109375" style="95" bestFit="1" customWidth="1"/>
    <col min="12" max="12" width="9.140625" style="95" customWidth="1"/>
    <col min="13" max="13" width="9.85546875" style="95" customWidth="1"/>
    <col min="14" max="14" width="10.85546875" style="95" bestFit="1" customWidth="1"/>
    <col min="15" max="15" width="14.85546875" style="95" bestFit="1" customWidth="1"/>
    <col min="16" max="16" width="12.5703125" style="95" customWidth="1"/>
    <col min="17" max="17" width="2.42578125" style="95" customWidth="1"/>
    <col min="18" max="18" width="7.85546875" style="95" customWidth="1"/>
    <col min="19" max="19" width="8.7109375" style="95" bestFit="1" customWidth="1"/>
    <col min="20" max="20" width="10.140625" style="95" customWidth="1"/>
    <col min="21" max="21" width="9.42578125" style="95" customWidth="1"/>
    <col min="22" max="22" width="10.42578125" style="95" customWidth="1"/>
    <col min="23" max="24" width="13.140625" style="95" customWidth="1"/>
    <col min="25" max="25" width="2.42578125" style="95" customWidth="1"/>
    <col min="26" max="26" width="6" style="95" customWidth="1"/>
    <col min="27" max="27" width="10.140625" style="95" customWidth="1"/>
    <col min="28" max="28" width="9.140625" style="95" customWidth="1"/>
    <col min="29" max="29" width="9.42578125" style="95" customWidth="1"/>
    <col min="30" max="30" width="10.42578125" style="95" customWidth="1"/>
    <col min="31" max="31" width="14.85546875" style="95" bestFit="1" customWidth="1"/>
    <col min="32" max="32" width="12.42578125" style="95" bestFit="1" customWidth="1"/>
    <col min="33" max="33" width="9.140625" style="95" customWidth="1"/>
    <col min="34" max="16384" width="9.140625" style="95"/>
  </cols>
  <sheetData>
    <row r="1" spans="1:44" ht="15.75">
      <c r="A1" s="779" t="s">
        <v>52</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row>
    <row r="2" spans="1:44" ht="15.75" customHeight="1">
      <c r="A2" s="762" t="s">
        <v>1</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row>
    <row r="3" spans="1:44" ht="15.75" customHeight="1">
      <c r="A3" s="767" t="s">
        <v>573</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row>
    <row r="4" spans="1:44" ht="15.75" customHeight="1" thickBot="1">
      <c r="A4" s="684"/>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row>
    <row r="5" spans="1:44" ht="19.5" thickBot="1">
      <c r="A5" s="691"/>
      <c r="B5" s="780" t="s">
        <v>53</v>
      </c>
      <c r="C5" s="781"/>
      <c r="D5" s="781"/>
      <c r="E5" s="781"/>
      <c r="F5" s="781"/>
      <c r="G5" s="781"/>
      <c r="H5" s="781"/>
      <c r="I5" s="349"/>
      <c r="J5" s="782" t="s">
        <v>54</v>
      </c>
      <c r="K5" s="781"/>
      <c r="L5" s="781"/>
      <c r="M5" s="781"/>
      <c r="N5" s="781"/>
      <c r="O5" s="781"/>
      <c r="P5" s="781"/>
      <c r="Q5" s="349"/>
      <c r="R5" s="783" t="s">
        <v>55</v>
      </c>
      <c r="S5" s="783"/>
      <c r="T5" s="783"/>
      <c r="U5" s="783"/>
      <c r="V5" s="783"/>
      <c r="W5" s="783"/>
      <c r="X5" s="784"/>
      <c r="Y5" s="422"/>
      <c r="Z5" s="780" t="s">
        <v>56</v>
      </c>
      <c r="AA5" s="781"/>
      <c r="AB5" s="781"/>
      <c r="AC5" s="781"/>
      <c r="AD5" s="781"/>
      <c r="AE5" s="781"/>
      <c r="AF5" s="785"/>
    </row>
    <row r="6" spans="1:44" ht="14.25">
      <c r="A6" s="350"/>
      <c r="B6" s="450"/>
      <c r="C6" s="786" t="s">
        <v>57</v>
      </c>
      <c r="D6" s="787"/>
      <c r="E6" s="787"/>
      <c r="F6" s="787"/>
      <c r="G6" s="787"/>
      <c r="H6" s="787"/>
      <c r="I6" s="352"/>
      <c r="J6" s="450"/>
      <c r="K6" s="787" t="s">
        <v>58</v>
      </c>
      <c r="L6" s="787"/>
      <c r="M6" s="787"/>
      <c r="N6" s="787"/>
      <c r="O6" s="787"/>
      <c r="P6" s="787"/>
      <c r="Q6" s="352"/>
      <c r="R6" s="351"/>
      <c r="S6" s="787" t="s">
        <v>58</v>
      </c>
      <c r="T6" s="787"/>
      <c r="U6" s="787"/>
      <c r="V6" s="787"/>
      <c r="W6" s="787"/>
      <c r="X6" s="788"/>
      <c r="Y6" s="349"/>
      <c r="Z6" s="351"/>
      <c r="AA6" s="786" t="s">
        <v>58</v>
      </c>
      <c r="AB6" s="787"/>
      <c r="AC6" s="787"/>
      <c r="AD6" s="787"/>
      <c r="AE6" s="787"/>
      <c r="AF6" s="788"/>
    </row>
    <row r="7" spans="1:44" ht="27">
      <c r="A7" s="353" t="s">
        <v>59</v>
      </c>
      <c r="B7" s="354" t="s">
        <v>60</v>
      </c>
      <c r="C7" s="439" t="s">
        <v>61</v>
      </c>
      <c r="D7" s="356" t="s">
        <v>62</v>
      </c>
      <c r="E7" s="356" t="s">
        <v>63</v>
      </c>
      <c r="F7" s="356" t="s">
        <v>64</v>
      </c>
      <c r="G7" s="356" t="s">
        <v>65</v>
      </c>
      <c r="H7" s="435" t="s">
        <v>66</v>
      </c>
      <c r="I7" s="352"/>
      <c r="J7" s="354" t="s">
        <v>60</v>
      </c>
      <c r="K7" s="439" t="s">
        <v>61</v>
      </c>
      <c r="L7" s="356" t="s">
        <v>67</v>
      </c>
      <c r="M7" s="356" t="s">
        <v>63</v>
      </c>
      <c r="N7" s="356" t="s">
        <v>64</v>
      </c>
      <c r="O7" s="356" t="s">
        <v>65</v>
      </c>
      <c r="P7" s="435" t="s">
        <v>66</v>
      </c>
      <c r="Q7" s="352"/>
      <c r="R7" s="354" t="s">
        <v>60</v>
      </c>
      <c r="S7" s="439" t="s">
        <v>61</v>
      </c>
      <c r="T7" s="356" t="s">
        <v>67</v>
      </c>
      <c r="U7" s="356" t="s">
        <v>63</v>
      </c>
      <c r="V7" s="356" t="s">
        <v>64</v>
      </c>
      <c r="W7" s="356" t="s">
        <v>65</v>
      </c>
      <c r="X7" s="357" t="s">
        <v>66</v>
      </c>
      <c r="Y7" s="352"/>
      <c r="Z7" s="354" t="s">
        <v>60</v>
      </c>
      <c r="AA7" s="355" t="s">
        <v>61</v>
      </c>
      <c r="AB7" s="356" t="s">
        <v>67</v>
      </c>
      <c r="AC7" s="356" t="s">
        <v>63</v>
      </c>
      <c r="AD7" s="356" t="s">
        <v>64</v>
      </c>
      <c r="AE7" s="356" t="s">
        <v>65</v>
      </c>
      <c r="AF7" s="357" t="s">
        <v>66</v>
      </c>
    </row>
    <row r="8" spans="1:44" ht="23.25" customHeight="1">
      <c r="A8" s="358" t="s">
        <v>9</v>
      </c>
      <c r="B8" s="359"/>
      <c r="C8" s="467" t="s">
        <v>68</v>
      </c>
      <c r="D8" s="360" t="s">
        <v>69</v>
      </c>
      <c r="E8" s="360" t="s">
        <v>70</v>
      </c>
      <c r="F8" s="360" t="s">
        <v>71</v>
      </c>
      <c r="G8" s="360" t="s">
        <v>72</v>
      </c>
      <c r="H8" s="436"/>
      <c r="I8" s="352"/>
      <c r="J8" s="359"/>
      <c r="K8" s="440"/>
      <c r="L8" s="361"/>
      <c r="M8" s="361"/>
      <c r="N8" s="361"/>
      <c r="O8" s="361"/>
      <c r="P8" s="436"/>
      <c r="Q8" s="352"/>
      <c r="R8" s="359"/>
      <c r="S8" s="440"/>
      <c r="T8" s="361"/>
      <c r="U8" s="361"/>
      <c r="V8" s="361"/>
      <c r="W8" s="361"/>
      <c r="X8" s="421"/>
      <c r="Y8" s="352"/>
      <c r="Z8" s="359"/>
      <c r="AA8" s="440"/>
      <c r="AB8" s="361"/>
      <c r="AC8" s="361"/>
      <c r="AD8" s="361"/>
      <c r="AE8" s="361"/>
      <c r="AF8" s="421"/>
    </row>
    <row r="9" spans="1:44">
      <c r="A9" s="184" t="s">
        <v>73</v>
      </c>
      <c r="B9" s="362" t="s">
        <v>74</v>
      </c>
      <c r="C9" s="544">
        <f>K9+S9</f>
        <v>1345</v>
      </c>
      <c r="D9" s="545">
        <v>0</v>
      </c>
      <c r="E9" s="545">
        <v>0</v>
      </c>
      <c r="F9" s="546">
        <f t="shared" ref="F9:G12" si="0">N9+V9</f>
        <v>26761.79</v>
      </c>
      <c r="G9" s="547">
        <f>O9+W9</f>
        <v>1144665.1200000001</v>
      </c>
      <c r="H9" s="548">
        <f>G9/$G$56</f>
        <v>6.7067542565971888E-2</v>
      </c>
      <c r="I9" s="352"/>
      <c r="J9" s="362" t="s">
        <v>74</v>
      </c>
      <c r="K9" s="544">
        <v>643</v>
      </c>
      <c r="L9" s="544"/>
      <c r="M9" s="544"/>
      <c r="N9" s="546">
        <v>12796.49</v>
      </c>
      <c r="O9" s="549">
        <v>547622.39</v>
      </c>
      <c r="P9" s="548">
        <f>O9/$O$56</f>
        <v>6.4324174448128782E-2</v>
      </c>
      <c r="Q9" s="352"/>
      <c r="R9" s="362" t="s">
        <v>74</v>
      </c>
      <c r="S9" s="544">
        <v>702</v>
      </c>
      <c r="T9" s="544"/>
      <c r="U9" s="544"/>
      <c r="V9" s="544">
        <v>13965.3</v>
      </c>
      <c r="W9" s="549">
        <v>597042.73</v>
      </c>
      <c r="X9" s="550">
        <f>W9/$W$56</f>
        <v>6.9797955611282159E-2</v>
      </c>
      <c r="Y9" s="352"/>
      <c r="Z9" s="362" t="s">
        <v>74</v>
      </c>
      <c r="AA9" s="544">
        <v>610</v>
      </c>
      <c r="AB9" s="544"/>
      <c r="AC9" s="544"/>
      <c r="AD9" s="546">
        <v>12208.06</v>
      </c>
      <c r="AE9" s="549">
        <v>518663.57</v>
      </c>
      <c r="AF9" s="550">
        <f>AE9/$AE$56</f>
        <v>6.1397417164358349E-2</v>
      </c>
    </row>
    <row r="10" spans="1:44" ht="14.25">
      <c r="A10" s="184" t="s">
        <v>75</v>
      </c>
      <c r="B10" s="362" t="s">
        <v>74</v>
      </c>
      <c r="C10" s="544">
        <f>K10+S10</f>
        <v>0</v>
      </c>
      <c r="D10" s="544">
        <v>0</v>
      </c>
      <c r="E10" s="544">
        <v>0</v>
      </c>
      <c r="F10" s="546">
        <f t="shared" si="0"/>
        <v>0</v>
      </c>
      <c r="G10" s="547">
        <f t="shared" si="0"/>
        <v>0</v>
      </c>
      <c r="H10" s="548">
        <f>G10/$G$56</f>
        <v>0</v>
      </c>
      <c r="I10" s="352"/>
      <c r="J10" s="362" t="s">
        <v>74</v>
      </c>
      <c r="K10" s="544"/>
      <c r="L10" s="544"/>
      <c r="M10" s="544"/>
      <c r="N10" s="544"/>
      <c r="O10" s="551"/>
      <c r="P10" s="548">
        <f>O10/$O$56</f>
        <v>0</v>
      </c>
      <c r="Q10" s="352"/>
      <c r="R10" s="362" t="s">
        <v>74</v>
      </c>
      <c r="S10" s="544"/>
      <c r="T10" s="544"/>
      <c r="U10" s="544"/>
      <c r="V10" s="544"/>
      <c r="W10" s="551"/>
      <c r="X10" s="550">
        <f>W10/$W$56</f>
        <v>0</v>
      </c>
      <c r="Y10" s="352"/>
      <c r="Z10" s="362" t="s">
        <v>74</v>
      </c>
      <c r="AA10" s="544"/>
      <c r="AB10" s="544"/>
      <c r="AC10" s="544"/>
      <c r="AD10" s="544"/>
      <c r="AE10" s="551"/>
      <c r="AF10" s="550">
        <f>AE10/$AE$56</f>
        <v>0</v>
      </c>
      <c r="AH10"/>
      <c r="AI10"/>
      <c r="AJ10"/>
      <c r="AK10"/>
      <c r="AL10"/>
      <c r="AM10"/>
      <c r="AN10"/>
      <c r="AO10"/>
      <c r="AP10"/>
      <c r="AQ10"/>
      <c r="AR10"/>
    </row>
    <row r="11" spans="1:44">
      <c r="A11" s="184" t="s">
        <v>76</v>
      </c>
      <c r="B11" s="362" t="s">
        <v>77</v>
      </c>
      <c r="C11" s="544">
        <f>K11+S11</f>
        <v>0</v>
      </c>
      <c r="D11" s="544">
        <v>0</v>
      </c>
      <c r="E11" s="544">
        <v>0</v>
      </c>
      <c r="F11" s="546">
        <f t="shared" si="0"/>
        <v>0</v>
      </c>
      <c r="G11" s="547">
        <f t="shared" si="0"/>
        <v>0</v>
      </c>
      <c r="H11" s="548">
        <f>G11/$G$56</f>
        <v>0</v>
      </c>
      <c r="I11" s="352"/>
      <c r="J11" s="362" t="s">
        <v>77</v>
      </c>
      <c r="K11" s="544"/>
      <c r="L11" s="544"/>
      <c r="M11" s="544"/>
      <c r="N11" s="544"/>
      <c r="O11" s="552"/>
      <c r="P11" s="548">
        <f>O11/$O$56</f>
        <v>0</v>
      </c>
      <c r="Q11" s="352"/>
      <c r="R11" s="362" t="s">
        <v>77</v>
      </c>
      <c r="S11" s="544"/>
      <c r="T11" s="544"/>
      <c r="U11" s="544"/>
      <c r="V11" s="544"/>
      <c r="W11" s="552"/>
      <c r="X11" s="550">
        <f>W11/$W$56</f>
        <v>0</v>
      </c>
      <c r="Y11" s="352"/>
      <c r="Z11" s="362" t="s">
        <v>77</v>
      </c>
      <c r="AA11" s="544"/>
      <c r="AB11" s="544"/>
      <c r="AC11" s="544"/>
      <c r="AD11" s="544"/>
      <c r="AE11" s="552"/>
      <c r="AF11" s="550">
        <f>AE11/$AE$56</f>
        <v>0</v>
      </c>
      <c r="AH11"/>
      <c r="AI11"/>
      <c r="AJ11"/>
      <c r="AK11"/>
      <c r="AL11"/>
      <c r="AM11"/>
      <c r="AN11"/>
      <c r="AO11"/>
      <c r="AP11"/>
      <c r="AQ11"/>
      <c r="AR11"/>
    </row>
    <row r="12" spans="1:44">
      <c r="A12" s="184" t="s">
        <v>78</v>
      </c>
      <c r="B12" s="362" t="s">
        <v>77</v>
      </c>
      <c r="C12" s="544">
        <f>K12+S12</f>
        <v>0</v>
      </c>
      <c r="D12" s="544">
        <v>0</v>
      </c>
      <c r="E12" s="544">
        <v>0</v>
      </c>
      <c r="F12" s="546">
        <f t="shared" si="0"/>
        <v>0</v>
      </c>
      <c r="G12" s="547">
        <f t="shared" si="0"/>
        <v>0</v>
      </c>
      <c r="H12" s="548">
        <f>G12/$G$56</f>
        <v>0</v>
      </c>
      <c r="I12" s="352"/>
      <c r="J12" s="362" t="s">
        <v>77</v>
      </c>
      <c r="K12" s="544"/>
      <c r="L12" s="544"/>
      <c r="M12" s="544"/>
      <c r="N12" s="544"/>
      <c r="O12" s="552"/>
      <c r="P12" s="548">
        <f>O12/$O$56</f>
        <v>0</v>
      </c>
      <c r="Q12" s="352"/>
      <c r="R12" s="362" t="s">
        <v>77</v>
      </c>
      <c r="S12" s="544"/>
      <c r="T12" s="544"/>
      <c r="U12" s="544"/>
      <c r="V12" s="544"/>
      <c r="W12" s="552"/>
      <c r="X12" s="550">
        <f>W12/$W$56</f>
        <v>0</v>
      </c>
      <c r="Y12" s="352"/>
      <c r="Z12" s="362" t="s">
        <v>77</v>
      </c>
      <c r="AA12" s="544"/>
      <c r="AB12" s="544"/>
      <c r="AC12" s="544"/>
      <c r="AD12" s="544"/>
      <c r="AE12" s="552"/>
      <c r="AF12" s="550">
        <f>AE12/$AE$56</f>
        <v>0</v>
      </c>
      <c r="AH12"/>
      <c r="AI12"/>
      <c r="AJ12"/>
      <c r="AK12"/>
      <c r="AL12"/>
      <c r="AM12"/>
      <c r="AN12"/>
      <c r="AO12"/>
      <c r="AP12"/>
      <c r="AQ12"/>
      <c r="AR12"/>
    </row>
    <row r="13" spans="1:44">
      <c r="A13" s="363" t="s">
        <v>11</v>
      </c>
      <c r="B13" s="352"/>
      <c r="C13" s="553"/>
      <c r="D13" s="554"/>
      <c r="E13" s="554"/>
      <c r="F13" s="554"/>
      <c r="G13" s="554"/>
      <c r="H13" s="436"/>
      <c r="I13" s="352"/>
      <c r="J13" s="352"/>
      <c r="K13" s="553"/>
      <c r="L13" s="554"/>
      <c r="M13" s="554"/>
      <c r="N13" s="554"/>
      <c r="O13" s="554"/>
      <c r="P13" s="555"/>
      <c r="Q13" s="352"/>
      <c r="R13" s="352"/>
      <c r="S13" s="553"/>
      <c r="T13" s="554"/>
      <c r="U13" s="554"/>
      <c r="V13" s="554"/>
      <c r="W13" s="554"/>
      <c r="X13" s="556"/>
      <c r="Y13" s="352"/>
      <c r="Z13" s="352"/>
      <c r="AA13" s="553"/>
      <c r="AB13" s="554"/>
      <c r="AC13" s="554"/>
      <c r="AD13" s="554"/>
      <c r="AE13" s="554"/>
      <c r="AF13" s="556"/>
      <c r="AH13"/>
      <c r="AI13"/>
      <c r="AJ13"/>
      <c r="AK13"/>
      <c r="AL13"/>
      <c r="AM13"/>
      <c r="AN13"/>
      <c r="AO13"/>
      <c r="AP13"/>
      <c r="AQ13"/>
      <c r="AR13"/>
    </row>
    <row r="14" spans="1:44" ht="14.25">
      <c r="A14" s="184" t="s">
        <v>79</v>
      </c>
      <c r="B14" s="362" t="s">
        <v>74</v>
      </c>
      <c r="C14" s="544">
        <f t="shared" ref="C14:C20" si="1">K14+S14</f>
        <v>25807</v>
      </c>
      <c r="D14" s="545">
        <v>0</v>
      </c>
      <c r="E14" s="545">
        <v>0</v>
      </c>
      <c r="F14" s="546">
        <f t="shared" ref="F14:G20" si="2">N14+V14</f>
        <v>81524.345202985452</v>
      </c>
      <c r="G14" s="547">
        <f t="shared" si="2"/>
        <v>950223.14999999991</v>
      </c>
      <c r="H14" s="548">
        <f t="shared" ref="H14:H20" si="3">G14/$G$56</f>
        <v>5.567491351513959E-2</v>
      </c>
      <c r="I14" s="352"/>
      <c r="J14" s="362" t="s">
        <v>74</v>
      </c>
      <c r="K14" s="544">
        <v>12414</v>
      </c>
      <c r="L14" s="544"/>
      <c r="M14" s="544"/>
      <c r="N14" s="544">
        <v>39215.841490675455</v>
      </c>
      <c r="O14" s="549">
        <v>456754.6</v>
      </c>
      <c r="P14" s="548">
        <f t="shared" ref="P14:P20" si="4">O14/$O$56</f>
        <v>5.3650769411355298E-2</v>
      </c>
      <c r="Q14" s="352"/>
      <c r="R14" s="362" t="s">
        <v>74</v>
      </c>
      <c r="S14" s="544">
        <v>13393</v>
      </c>
      <c r="T14" s="544"/>
      <c r="U14" s="544"/>
      <c r="V14" s="544">
        <v>42308.503712310005</v>
      </c>
      <c r="W14" s="549">
        <v>493468.55</v>
      </c>
      <c r="X14" s="550">
        <f t="shared" ref="X14:X20" si="5">W14/$W$56</f>
        <v>5.7689498955064353E-2</v>
      </c>
      <c r="Y14" s="352"/>
      <c r="Z14" s="362" t="s">
        <v>74</v>
      </c>
      <c r="AA14" s="544">
        <v>16207</v>
      </c>
      <c r="AB14" s="544"/>
      <c r="AC14" s="544"/>
      <c r="AD14" s="544">
        <v>51197.933223729429</v>
      </c>
      <c r="AE14" s="549">
        <v>561705.32999999996</v>
      </c>
      <c r="AF14" s="550">
        <f t="shared" ref="AF14:AF20" si="6">AE14/$AE$56</f>
        <v>6.6492536712099454E-2</v>
      </c>
      <c r="AH14"/>
      <c r="AI14"/>
      <c r="AJ14"/>
      <c r="AK14"/>
      <c r="AL14"/>
      <c r="AM14"/>
      <c r="AN14"/>
      <c r="AO14"/>
      <c r="AP14"/>
      <c r="AQ14"/>
      <c r="AR14"/>
    </row>
    <row r="15" spans="1:44" ht="14.25">
      <c r="A15" s="184" t="s">
        <v>80</v>
      </c>
      <c r="B15" s="362" t="s">
        <v>74</v>
      </c>
      <c r="C15" s="544">
        <f t="shared" si="1"/>
        <v>315</v>
      </c>
      <c r="D15" s="545">
        <v>0</v>
      </c>
      <c r="E15" s="545">
        <v>0</v>
      </c>
      <c r="F15" s="546">
        <f t="shared" si="2"/>
        <v>2000.25</v>
      </c>
      <c r="G15" s="547">
        <f t="shared" si="2"/>
        <v>13096.369999999999</v>
      </c>
      <c r="H15" s="548">
        <f t="shared" si="3"/>
        <v>7.673347751128444E-4</v>
      </c>
      <c r="I15" s="352"/>
      <c r="J15" s="362" t="s">
        <v>74</v>
      </c>
      <c r="K15" s="544">
        <v>150</v>
      </c>
      <c r="L15" s="544"/>
      <c r="M15" s="544"/>
      <c r="N15" s="544">
        <v>952.5</v>
      </c>
      <c r="O15" s="549">
        <v>6116.54</v>
      </c>
      <c r="P15" s="548">
        <f t="shared" si="4"/>
        <v>7.1845379802487185E-4</v>
      </c>
      <c r="Q15" s="352"/>
      <c r="R15" s="362" t="s">
        <v>74</v>
      </c>
      <c r="S15" s="544">
        <v>165</v>
      </c>
      <c r="T15" s="544"/>
      <c r="U15" s="544"/>
      <c r="V15" s="544">
        <v>1047.75</v>
      </c>
      <c r="W15" s="549">
        <v>6979.83</v>
      </c>
      <c r="X15" s="550">
        <f t="shared" si="5"/>
        <v>8.1598492039974347E-4</v>
      </c>
      <c r="Y15" s="352"/>
      <c r="Z15" s="362" t="s">
        <v>74</v>
      </c>
      <c r="AA15" s="544">
        <v>135</v>
      </c>
      <c r="AB15" s="544"/>
      <c r="AC15" s="544"/>
      <c r="AD15" s="544">
        <v>857.25</v>
      </c>
      <c r="AE15" s="549">
        <v>5175.41</v>
      </c>
      <c r="AF15" s="550">
        <f t="shared" si="6"/>
        <v>6.1264531605061795E-4</v>
      </c>
      <c r="AH15"/>
      <c r="AI15"/>
      <c r="AJ15"/>
      <c r="AK15"/>
      <c r="AL15"/>
      <c r="AM15"/>
      <c r="AN15"/>
      <c r="AO15"/>
      <c r="AP15"/>
      <c r="AQ15"/>
      <c r="AR15"/>
    </row>
    <row r="16" spans="1:44">
      <c r="A16" s="184" t="s">
        <v>81</v>
      </c>
      <c r="B16" s="362" t="s">
        <v>74</v>
      </c>
      <c r="C16" s="544">
        <f t="shared" si="1"/>
        <v>710</v>
      </c>
      <c r="D16" s="545">
        <v>0</v>
      </c>
      <c r="E16" s="545">
        <v>0</v>
      </c>
      <c r="F16" s="546">
        <f t="shared" si="2"/>
        <v>1696.9</v>
      </c>
      <c r="G16" s="547">
        <f t="shared" si="2"/>
        <v>1438854.2</v>
      </c>
      <c r="H16" s="548">
        <f t="shared" si="3"/>
        <v>8.4304495366057289E-2</v>
      </c>
      <c r="I16" s="352"/>
      <c r="J16" s="362" t="s">
        <v>74</v>
      </c>
      <c r="K16" s="544">
        <v>396</v>
      </c>
      <c r="L16" s="544"/>
      <c r="M16" s="544"/>
      <c r="N16" s="544">
        <v>946.44</v>
      </c>
      <c r="O16" s="549">
        <v>802511.98</v>
      </c>
      <c r="P16" s="548">
        <f t="shared" si="4"/>
        <v>9.4263714451546132E-2</v>
      </c>
      <c r="Q16" s="352"/>
      <c r="R16" s="362" t="s">
        <v>74</v>
      </c>
      <c r="S16" s="544">
        <v>314</v>
      </c>
      <c r="T16" s="544"/>
      <c r="U16" s="544"/>
      <c r="V16" s="544">
        <v>750.46</v>
      </c>
      <c r="W16" s="549">
        <v>636342.22</v>
      </c>
      <c r="X16" s="550">
        <f t="shared" si="5"/>
        <v>7.4392306937804506E-2</v>
      </c>
      <c r="Y16" s="352"/>
      <c r="Z16" s="362" t="s">
        <v>74</v>
      </c>
      <c r="AA16" s="544">
        <v>217</v>
      </c>
      <c r="AB16" s="544"/>
      <c r="AC16" s="544"/>
      <c r="AD16" s="544">
        <v>518.63</v>
      </c>
      <c r="AE16" s="549">
        <v>418902.38</v>
      </c>
      <c r="AF16" s="550">
        <f t="shared" si="6"/>
        <v>4.9588067609997295E-2</v>
      </c>
      <c r="AH16"/>
      <c r="AI16"/>
      <c r="AJ16"/>
      <c r="AK16"/>
      <c r="AL16"/>
      <c r="AM16"/>
      <c r="AN16"/>
      <c r="AO16"/>
      <c r="AP16"/>
      <c r="AQ16"/>
      <c r="AR16"/>
    </row>
    <row r="17" spans="1:44">
      <c r="A17" s="184" t="s">
        <v>82</v>
      </c>
      <c r="B17" s="362" t="s">
        <v>77</v>
      </c>
      <c r="C17" s="544">
        <f t="shared" si="1"/>
        <v>11902</v>
      </c>
      <c r="D17" s="545">
        <v>0</v>
      </c>
      <c r="E17" s="545">
        <v>0</v>
      </c>
      <c r="F17" s="546">
        <f t="shared" si="2"/>
        <v>19400.259999999998</v>
      </c>
      <c r="G17" s="547">
        <f t="shared" si="2"/>
        <v>547632.23</v>
      </c>
      <c r="H17" s="548">
        <f t="shared" si="3"/>
        <v>3.2086544137924902E-2</v>
      </c>
      <c r="I17" s="352"/>
      <c r="J17" s="362" t="s">
        <v>77</v>
      </c>
      <c r="K17" s="544">
        <v>5011</v>
      </c>
      <c r="L17" s="544"/>
      <c r="M17" s="544"/>
      <c r="N17" s="544">
        <v>8167.9299999999994</v>
      </c>
      <c r="O17" s="549">
        <v>230514.9</v>
      </c>
      <c r="P17" s="548">
        <f t="shared" si="4"/>
        <v>2.7076468952434471E-2</v>
      </c>
      <c r="Q17" s="352"/>
      <c r="R17" s="362" t="s">
        <v>77</v>
      </c>
      <c r="S17" s="544">
        <v>6891</v>
      </c>
      <c r="T17" s="544"/>
      <c r="U17" s="544"/>
      <c r="V17" s="544">
        <v>11232.33</v>
      </c>
      <c r="W17" s="549">
        <v>317117.33</v>
      </c>
      <c r="X17" s="550">
        <f t="shared" si="5"/>
        <v>3.7072960126167717E-2</v>
      </c>
      <c r="Y17" s="352"/>
      <c r="Z17" s="362" t="s">
        <v>77</v>
      </c>
      <c r="AA17" s="544">
        <v>7326</v>
      </c>
      <c r="AB17" s="544"/>
      <c r="AC17" s="544"/>
      <c r="AD17" s="544">
        <v>11941.38</v>
      </c>
      <c r="AE17" s="549">
        <v>337098.75</v>
      </c>
      <c r="AF17" s="550">
        <f t="shared" si="6"/>
        <v>3.9904465585145578E-2</v>
      </c>
      <c r="AH17"/>
      <c r="AI17"/>
      <c r="AJ17"/>
      <c r="AK17"/>
      <c r="AL17"/>
      <c r="AM17"/>
      <c r="AN17"/>
      <c r="AO17"/>
      <c r="AP17"/>
      <c r="AQ17"/>
      <c r="AR17"/>
    </row>
    <row r="18" spans="1:44">
      <c r="A18" s="184" t="s">
        <v>83</v>
      </c>
      <c r="B18" s="362" t="s">
        <v>77</v>
      </c>
      <c r="C18" s="544">
        <f t="shared" si="1"/>
        <v>0</v>
      </c>
      <c r="D18" s="544">
        <v>0</v>
      </c>
      <c r="E18" s="544">
        <v>0</v>
      </c>
      <c r="F18" s="546">
        <f t="shared" si="2"/>
        <v>0</v>
      </c>
      <c r="G18" s="547">
        <f t="shared" si="2"/>
        <v>0</v>
      </c>
      <c r="H18" s="548">
        <f t="shared" si="3"/>
        <v>0</v>
      </c>
      <c r="I18" s="352"/>
      <c r="J18" s="362" t="s">
        <v>77</v>
      </c>
      <c r="K18" s="544"/>
      <c r="L18" s="544"/>
      <c r="M18" s="544"/>
      <c r="N18" s="544"/>
      <c r="O18" s="552"/>
      <c r="P18" s="548">
        <f t="shared" si="4"/>
        <v>0</v>
      </c>
      <c r="Q18" s="352"/>
      <c r="R18" s="362" t="s">
        <v>77</v>
      </c>
      <c r="S18" s="544"/>
      <c r="T18" s="544"/>
      <c r="U18" s="544"/>
      <c r="V18" s="544"/>
      <c r="W18" s="552"/>
      <c r="X18" s="550">
        <f t="shared" si="5"/>
        <v>0</v>
      </c>
      <c r="Y18" s="352"/>
      <c r="Z18" s="362" t="s">
        <v>77</v>
      </c>
      <c r="AA18" s="544"/>
      <c r="AB18" s="544"/>
      <c r="AC18" s="544"/>
      <c r="AD18" s="544"/>
      <c r="AE18" s="552"/>
      <c r="AF18" s="550">
        <f t="shared" si="6"/>
        <v>0</v>
      </c>
      <c r="AH18"/>
      <c r="AI18"/>
      <c r="AJ18"/>
      <c r="AK18"/>
      <c r="AL18"/>
      <c r="AM18"/>
      <c r="AN18"/>
      <c r="AO18"/>
      <c r="AP18"/>
      <c r="AQ18"/>
      <c r="AR18"/>
    </row>
    <row r="19" spans="1:44">
      <c r="A19" s="184" t="s">
        <v>84</v>
      </c>
      <c r="B19" s="362" t="s">
        <v>77</v>
      </c>
      <c r="C19" s="544">
        <f t="shared" si="1"/>
        <v>0</v>
      </c>
      <c r="D19" s="544">
        <v>0</v>
      </c>
      <c r="E19" s="544">
        <v>0</v>
      </c>
      <c r="F19" s="546">
        <f t="shared" si="2"/>
        <v>0</v>
      </c>
      <c r="G19" s="547">
        <f t="shared" si="2"/>
        <v>0</v>
      </c>
      <c r="H19" s="548">
        <f t="shared" si="3"/>
        <v>0</v>
      </c>
      <c r="I19" s="352"/>
      <c r="J19" s="362" t="s">
        <v>77</v>
      </c>
      <c r="K19" s="544"/>
      <c r="L19" s="544"/>
      <c r="M19" s="544"/>
      <c r="N19" s="544"/>
      <c r="O19" s="552"/>
      <c r="P19" s="548">
        <f t="shared" si="4"/>
        <v>0</v>
      </c>
      <c r="Q19" s="352"/>
      <c r="R19" s="362" t="s">
        <v>77</v>
      </c>
      <c r="S19" s="544"/>
      <c r="T19" s="544"/>
      <c r="U19" s="544"/>
      <c r="V19" s="544"/>
      <c r="W19" s="552"/>
      <c r="X19" s="550">
        <f t="shared" si="5"/>
        <v>0</v>
      </c>
      <c r="Y19" s="352"/>
      <c r="Z19" s="362" t="s">
        <v>77</v>
      </c>
      <c r="AA19" s="544"/>
      <c r="AB19" s="544"/>
      <c r="AC19" s="544"/>
      <c r="AD19" s="544"/>
      <c r="AE19" s="552"/>
      <c r="AF19" s="550">
        <f t="shared" si="6"/>
        <v>0</v>
      </c>
      <c r="AH19"/>
      <c r="AI19"/>
      <c r="AJ19"/>
      <c r="AK19"/>
      <c r="AL19"/>
      <c r="AM19"/>
      <c r="AN19"/>
      <c r="AO19"/>
      <c r="AP19"/>
      <c r="AQ19"/>
      <c r="AR19"/>
    </row>
    <row r="20" spans="1:44">
      <c r="A20" s="184" t="s">
        <v>85</v>
      </c>
      <c r="B20" s="362" t="s">
        <v>77</v>
      </c>
      <c r="C20" s="544">
        <f t="shared" si="1"/>
        <v>378</v>
      </c>
      <c r="D20" s="545">
        <v>0</v>
      </c>
      <c r="E20" s="545">
        <v>0</v>
      </c>
      <c r="F20" s="546">
        <f t="shared" si="2"/>
        <v>4372.46</v>
      </c>
      <c r="G20" s="547">
        <f t="shared" si="2"/>
        <v>42712.899999999994</v>
      </c>
      <c r="H20" s="548">
        <f t="shared" si="3"/>
        <v>2.5026090066115583E-3</v>
      </c>
      <c r="I20" s="352"/>
      <c r="J20" s="362" t="s">
        <v>77</v>
      </c>
      <c r="K20" s="544">
        <v>145</v>
      </c>
      <c r="L20" s="544"/>
      <c r="M20" s="544"/>
      <c r="N20" s="544">
        <v>3063</v>
      </c>
      <c r="O20" s="549">
        <v>16564.05</v>
      </c>
      <c r="P20" s="548">
        <f t="shared" si="4"/>
        <v>1.9456268794406442E-3</v>
      </c>
      <c r="Q20" s="352"/>
      <c r="R20" s="362" t="s">
        <v>77</v>
      </c>
      <c r="S20" s="544">
        <v>233</v>
      </c>
      <c r="T20" s="544"/>
      <c r="U20" s="544"/>
      <c r="V20" s="544">
        <v>1309.46</v>
      </c>
      <c r="W20" s="549">
        <v>26148.85</v>
      </c>
      <c r="X20" s="550">
        <f t="shared" si="5"/>
        <v>3.0569608838316737E-3</v>
      </c>
      <c r="Y20" s="352"/>
      <c r="Z20" s="362" t="s">
        <v>77</v>
      </c>
      <c r="AA20" s="544">
        <v>150</v>
      </c>
      <c r="AB20" s="544"/>
      <c r="AC20" s="544"/>
      <c r="AD20" s="544">
        <v>843</v>
      </c>
      <c r="AE20" s="549">
        <v>16970.25</v>
      </c>
      <c r="AF20" s="550">
        <f t="shared" si="6"/>
        <v>2.00887353363463E-3</v>
      </c>
      <c r="AH20"/>
      <c r="AI20"/>
      <c r="AJ20"/>
      <c r="AK20"/>
      <c r="AL20"/>
      <c r="AM20"/>
      <c r="AN20"/>
      <c r="AO20"/>
      <c r="AP20"/>
      <c r="AQ20"/>
      <c r="AR20"/>
    </row>
    <row r="21" spans="1:44">
      <c r="A21" s="363" t="s">
        <v>12</v>
      </c>
      <c r="B21" s="352"/>
      <c r="C21" s="553"/>
      <c r="D21" s="554"/>
      <c r="E21" s="554"/>
      <c r="F21" s="554"/>
      <c r="G21" s="554"/>
      <c r="H21" s="436"/>
      <c r="I21" s="352"/>
      <c r="J21" s="352"/>
      <c r="K21" s="557"/>
      <c r="L21" s="554"/>
      <c r="M21" s="554"/>
      <c r="N21" s="554"/>
      <c r="O21" s="554"/>
      <c r="P21" s="555"/>
      <c r="Q21" s="558"/>
      <c r="R21" s="352"/>
      <c r="S21" s="557"/>
      <c r="T21" s="554"/>
      <c r="U21" s="554"/>
      <c r="V21" s="559"/>
      <c r="W21" s="559"/>
      <c r="X21" s="556"/>
      <c r="Y21" s="352"/>
      <c r="Z21" s="352"/>
      <c r="AA21" s="557"/>
      <c r="AB21" s="554"/>
      <c r="AC21" s="554"/>
      <c r="AD21" s="559"/>
      <c r="AE21" s="559"/>
      <c r="AF21" s="556"/>
    </row>
    <row r="22" spans="1:44" s="364" customFormat="1" ht="14.25">
      <c r="A22" s="184" t="s">
        <v>86</v>
      </c>
      <c r="B22" s="362" t="s">
        <v>74</v>
      </c>
      <c r="C22" s="544">
        <f>K22+S22</f>
        <v>24797</v>
      </c>
      <c r="D22" s="545">
        <v>0</v>
      </c>
      <c r="E22" s="545">
        <v>0</v>
      </c>
      <c r="F22" s="546">
        <f>N22+V22</f>
        <v>13440.75370625331</v>
      </c>
      <c r="G22" s="547">
        <f>O22+W22</f>
        <v>3287149.55</v>
      </c>
      <c r="H22" s="560">
        <f>G22/$G$56</f>
        <v>0.19259872473910999</v>
      </c>
      <c r="I22" s="352"/>
      <c r="J22" s="362" t="s">
        <v>74</v>
      </c>
      <c r="K22" s="544">
        <v>11884</v>
      </c>
      <c r="L22" s="544"/>
      <c r="M22" s="544"/>
      <c r="N22" s="544">
        <v>6431.9486620053394</v>
      </c>
      <c r="O22" s="549">
        <v>1433912.07</v>
      </c>
      <c r="P22" s="548">
        <f>O22/$O$56</f>
        <v>0.16842848615805767</v>
      </c>
      <c r="Q22" s="561"/>
      <c r="R22" s="362" t="s">
        <v>74</v>
      </c>
      <c r="S22" s="544">
        <v>12913</v>
      </c>
      <c r="T22" s="544"/>
      <c r="U22" s="544"/>
      <c r="V22" s="544">
        <v>7008.8050442479707</v>
      </c>
      <c r="W22" s="549">
        <v>1853237.48</v>
      </c>
      <c r="X22" s="550">
        <f>W22/$W$56</f>
        <v>0.21665482362745528</v>
      </c>
      <c r="Y22" s="352"/>
      <c r="Z22" s="362" t="s">
        <v>74</v>
      </c>
      <c r="AA22" s="544">
        <v>14744</v>
      </c>
      <c r="AB22" s="544"/>
      <c r="AC22" s="544"/>
      <c r="AD22" s="544">
        <v>12233.47570627409</v>
      </c>
      <c r="AE22" s="549">
        <v>1713797.13</v>
      </c>
      <c r="AF22" s="550">
        <f>AE22/$AE$56</f>
        <v>0.20287277420638983</v>
      </c>
    </row>
    <row r="23" spans="1:44">
      <c r="A23" s="562" t="s">
        <v>87</v>
      </c>
      <c r="B23" s="563" t="s">
        <v>74</v>
      </c>
      <c r="C23" s="544">
        <f>K23+S23</f>
        <v>795</v>
      </c>
      <c r="D23" s="545">
        <v>0</v>
      </c>
      <c r="E23" s="545">
        <v>0</v>
      </c>
      <c r="F23" s="546">
        <f>N23+V23</f>
        <v>25025.87</v>
      </c>
      <c r="G23" s="547">
        <f>O23+W23</f>
        <v>1490457.19</v>
      </c>
      <c r="H23" s="560">
        <f>G23/$G$56</f>
        <v>8.7327987274639626E-2</v>
      </c>
      <c r="I23" s="352"/>
      <c r="J23" s="563" t="s">
        <v>74</v>
      </c>
      <c r="K23" s="544">
        <v>366</v>
      </c>
      <c r="L23" s="544"/>
      <c r="M23" s="544"/>
      <c r="N23" s="544">
        <v>11952.18</v>
      </c>
      <c r="O23" s="549">
        <v>711425.75</v>
      </c>
      <c r="P23" s="548">
        <f>O23/$O$56</f>
        <v>8.3564651273463922E-2</v>
      </c>
      <c r="Q23" s="564"/>
      <c r="R23" s="563" t="s">
        <v>74</v>
      </c>
      <c r="S23" s="544">
        <v>429</v>
      </c>
      <c r="T23" s="544"/>
      <c r="U23" s="544"/>
      <c r="V23" s="544">
        <v>13073.689999999999</v>
      </c>
      <c r="W23" s="549">
        <v>779031.44</v>
      </c>
      <c r="X23" s="550">
        <f>W23/$W$56</f>
        <v>9.1073551584680071E-2</v>
      </c>
      <c r="Y23" s="352"/>
      <c r="Z23" s="563" t="s">
        <v>74</v>
      </c>
      <c r="AA23" s="544">
        <v>380</v>
      </c>
      <c r="AB23" s="544"/>
      <c r="AC23" s="544"/>
      <c r="AD23" s="544">
        <v>9431.67</v>
      </c>
      <c r="AE23" s="549">
        <v>651112.25</v>
      </c>
      <c r="AF23" s="550">
        <f>AE23/$AE$56</f>
        <v>7.7076187236504737E-2</v>
      </c>
    </row>
    <row r="24" spans="1:44">
      <c r="A24" s="363" t="s">
        <v>88</v>
      </c>
      <c r="B24" s="352"/>
      <c r="C24" s="553"/>
      <c r="D24" s="559"/>
      <c r="E24" s="559"/>
      <c r="F24" s="554"/>
      <c r="G24" s="554"/>
      <c r="H24" s="436"/>
      <c r="I24" s="352"/>
      <c r="J24" s="352"/>
      <c r="K24" s="557"/>
      <c r="L24" s="559"/>
      <c r="M24" s="559"/>
      <c r="N24" s="559"/>
      <c r="O24" s="559"/>
      <c r="P24" s="555"/>
      <c r="Q24" s="561"/>
      <c r="R24" s="352"/>
      <c r="S24" s="557"/>
      <c r="T24" s="559"/>
      <c r="U24" s="559"/>
      <c r="V24" s="559"/>
      <c r="W24" s="559"/>
      <c r="X24" s="556"/>
      <c r="Y24" s="352"/>
      <c r="Z24" s="352"/>
      <c r="AA24" s="557"/>
      <c r="AB24" s="559"/>
      <c r="AC24" s="559"/>
      <c r="AD24" s="559"/>
      <c r="AE24" s="559"/>
      <c r="AF24" s="556"/>
    </row>
    <row r="25" spans="1:44">
      <c r="A25" s="184" t="s">
        <v>89</v>
      </c>
      <c r="B25" s="362" t="s">
        <v>74</v>
      </c>
      <c r="C25" s="544">
        <f t="shared" ref="C25:C34" si="7">K25+S25</f>
        <v>1365</v>
      </c>
      <c r="D25" s="545">
        <v>0</v>
      </c>
      <c r="E25" s="545">
        <v>0</v>
      </c>
      <c r="F25" s="546">
        <f t="shared" ref="F25:G39" si="8">N25+V25</f>
        <v>-47502.559999999998</v>
      </c>
      <c r="G25" s="547">
        <f>O25+W25</f>
        <v>2310188.7999999998</v>
      </c>
      <c r="H25" s="560">
        <f t="shared" ref="H25:H34" si="9">G25/$G$56</f>
        <v>0.13535721755846941</v>
      </c>
      <c r="I25" s="352"/>
      <c r="J25" s="362" t="s">
        <v>74</v>
      </c>
      <c r="K25" s="544">
        <v>559</v>
      </c>
      <c r="L25" s="544"/>
      <c r="M25" s="544"/>
      <c r="N25" s="546">
        <v>-18781.09</v>
      </c>
      <c r="O25" s="549">
        <v>1031412.96</v>
      </c>
      <c r="P25" s="548">
        <f t="shared" ref="P25:P34" si="10">O25/$O$56</f>
        <v>0.121150611038933</v>
      </c>
      <c r="Q25" s="561"/>
      <c r="R25" s="362" t="s">
        <v>74</v>
      </c>
      <c r="S25" s="544">
        <v>806</v>
      </c>
      <c r="T25" s="544"/>
      <c r="U25" s="544"/>
      <c r="V25" s="546">
        <v>-28721.469999999998</v>
      </c>
      <c r="W25" s="549">
        <v>1278775.8400000001</v>
      </c>
      <c r="X25" s="550">
        <f t="shared" ref="X25:X34" si="11">W25/$W$56</f>
        <v>0.14949673588203655</v>
      </c>
      <c r="Y25" s="352"/>
      <c r="Z25" s="362" t="s">
        <v>74</v>
      </c>
      <c r="AA25" s="544">
        <v>765</v>
      </c>
      <c r="AB25" s="544"/>
      <c r="AC25" s="544"/>
      <c r="AD25" s="546">
        <v>-32160.420000000002</v>
      </c>
      <c r="AE25" s="549">
        <v>1137460.93</v>
      </c>
      <c r="AF25" s="550">
        <f t="shared" ref="AF25:AF34" si="12">AE25/$AE$56</f>
        <v>0.13464829085136826</v>
      </c>
    </row>
    <row r="26" spans="1:44">
      <c r="A26" s="184" t="s">
        <v>90</v>
      </c>
      <c r="B26" s="362" t="s">
        <v>74</v>
      </c>
      <c r="C26" s="544">
        <f t="shared" si="7"/>
        <v>0</v>
      </c>
      <c r="D26" s="545">
        <v>0</v>
      </c>
      <c r="E26" s="545">
        <v>0</v>
      </c>
      <c r="F26" s="546">
        <f t="shared" si="8"/>
        <v>0</v>
      </c>
      <c r="G26" s="547">
        <f t="shared" si="8"/>
        <v>0</v>
      </c>
      <c r="H26" s="560">
        <f t="shared" si="9"/>
        <v>0</v>
      </c>
      <c r="I26" s="352"/>
      <c r="J26" s="362" t="s">
        <v>74</v>
      </c>
      <c r="K26" s="544"/>
      <c r="L26" s="544"/>
      <c r="M26" s="544"/>
      <c r="N26" s="544"/>
      <c r="O26" s="552"/>
      <c r="P26" s="548">
        <f t="shared" si="10"/>
        <v>0</v>
      </c>
      <c r="Q26" s="561"/>
      <c r="R26" s="362" t="s">
        <v>74</v>
      </c>
      <c r="S26" s="544"/>
      <c r="T26" s="544"/>
      <c r="U26" s="544"/>
      <c r="V26" s="544"/>
      <c r="W26" s="552"/>
      <c r="X26" s="550">
        <f t="shared" si="11"/>
        <v>0</v>
      </c>
      <c r="Y26" s="352"/>
      <c r="Z26" s="362" t="s">
        <v>74</v>
      </c>
      <c r="AA26" s="544"/>
      <c r="AB26" s="544"/>
      <c r="AC26" s="544"/>
      <c r="AD26" s="544"/>
      <c r="AE26" s="552"/>
      <c r="AF26" s="550">
        <f t="shared" si="12"/>
        <v>0</v>
      </c>
    </row>
    <row r="27" spans="1:44">
      <c r="A27" s="184" t="s">
        <v>91</v>
      </c>
      <c r="B27" s="362" t="s">
        <v>74</v>
      </c>
      <c r="C27" s="544">
        <f t="shared" si="7"/>
        <v>0</v>
      </c>
      <c r="D27" s="545">
        <v>0</v>
      </c>
      <c r="E27" s="545">
        <v>0</v>
      </c>
      <c r="F27" s="546">
        <f t="shared" si="8"/>
        <v>0</v>
      </c>
      <c r="G27" s="547">
        <f t="shared" si="8"/>
        <v>0</v>
      </c>
      <c r="H27" s="560">
        <f t="shared" si="9"/>
        <v>0</v>
      </c>
      <c r="I27" s="352"/>
      <c r="J27" s="362" t="s">
        <v>74</v>
      </c>
      <c r="K27" s="544"/>
      <c r="L27" s="544"/>
      <c r="M27" s="544"/>
      <c r="N27" s="544"/>
      <c r="O27" s="552"/>
      <c r="P27" s="548">
        <f t="shared" si="10"/>
        <v>0</v>
      </c>
      <c r="Q27" s="561"/>
      <c r="R27" s="362" t="s">
        <v>74</v>
      </c>
      <c r="S27" s="544"/>
      <c r="T27" s="544"/>
      <c r="U27" s="544"/>
      <c r="V27" s="544"/>
      <c r="W27" s="552"/>
      <c r="X27" s="550">
        <f t="shared" si="11"/>
        <v>0</v>
      </c>
      <c r="Y27" s="352"/>
      <c r="Z27" s="362" t="s">
        <v>74</v>
      </c>
      <c r="AA27" s="544"/>
      <c r="AB27" s="544"/>
      <c r="AC27" s="544"/>
      <c r="AD27" s="544"/>
      <c r="AE27" s="552"/>
      <c r="AF27" s="550">
        <f t="shared" si="12"/>
        <v>0</v>
      </c>
    </row>
    <row r="28" spans="1:44">
      <c r="A28" s="184" t="s">
        <v>92</v>
      </c>
      <c r="B28" s="362" t="s">
        <v>74</v>
      </c>
      <c r="C28" s="544">
        <f t="shared" si="7"/>
        <v>0</v>
      </c>
      <c r="D28" s="545">
        <v>0</v>
      </c>
      <c r="E28" s="545">
        <v>0</v>
      </c>
      <c r="F28" s="546">
        <f t="shared" si="8"/>
        <v>0</v>
      </c>
      <c r="G28" s="547">
        <f t="shared" si="8"/>
        <v>0</v>
      </c>
      <c r="H28" s="560">
        <f t="shared" si="9"/>
        <v>0</v>
      </c>
      <c r="I28" s="352"/>
      <c r="J28" s="362" t="s">
        <v>74</v>
      </c>
      <c r="K28" s="544"/>
      <c r="L28" s="544"/>
      <c r="M28" s="544"/>
      <c r="N28" s="544"/>
      <c r="O28" s="552"/>
      <c r="P28" s="548">
        <f t="shared" si="10"/>
        <v>0</v>
      </c>
      <c r="Q28" s="561"/>
      <c r="R28" s="362" t="s">
        <v>74</v>
      </c>
      <c r="S28" s="544"/>
      <c r="T28" s="544"/>
      <c r="U28" s="544"/>
      <c r="V28" s="544"/>
      <c r="W28" s="552"/>
      <c r="X28" s="550">
        <f t="shared" si="11"/>
        <v>0</v>
      </c>
      <c r="Y28" s="352"/>
      <c r="Z28" s="362" t="s">
        <v>74</v>
      </c>
      <c r="AA28" s="544"/>
      <c r="AB28" s="544"/>
      <c r="AC28" s="544"/>
      <c r="AD28" s="544"/>
      <c r="AE28" s="552"/>
      <c r="AF28" s="550">
        <f t="shared" si="12"/>
        <v>0</v>
      </c>
    </row>
    <row r="29" spans="1:44">
      <c r="A29" s="184" t="s">
        <v>93</v>
      </c>
      <c r="B29" s="362" t="s">
        <v>74</v>
      </c>
      <c r="C29" s="544">
        <f t="shared" si="7"/>
        <v>0</v>
      </c>
      <c r="D29" s="545">
        <v>0</v>
      </c>
      <c r="E29" s="545">
        <v>0</v>
      </c>
      <c r="F29" s="546">
        <f t="shared" si="8"/>
        <v>0</v>
      </c>
      <c r="G29" s="547">
        <f t="shared" si="8"/>
        <v>0</v>
      </c>
      <c r="H29" s="560">
        <f t="shared" si="9"/>
        <v>0</v>
      </c>
      <c r="I29" s="352"/>
      <c r="J29" s="362" t="s">
        <v>74</v>
      </c>
      <c r="K29" s="544"/>
      <c r="L29" s="544"/>
      <c r="M29" s="544"/>
      <c r="N29" s="544"/>
      <c r="O29" s="552"/>
      <c r="P29" s="548">
        <f t="shared" si="10"/>
        <v>0</v>
      </c>
      <c r="Q29" s="561"/>
      <c r="R29" s="362" t="s">
        <v>74</v>
      </c>
      <c r="S29" s="544"/>
      <c r="T29" s="544"/>
      <c r="U29" s="544"/>
      <c r="V29" s="544"/>
      <c r="W29" s="552"/>
      <c r="X29" s="550">
        <f t="shared" si="11"/>
        <v>0</v>
      </c>
      <c r="Y29" s="352"/>
      <c r="Z29" s="362" t="s">
        <v>74</v>
      </c>
      <c r="AA29" s="544"/>
      <c r="AB29" s="544"/>
      <c r="AC29" s="544"/>
      <c r="AD29" s="544"/>
      <c r="AE29" s="552"/>
      <c r="AF29" s="550">
        <f t="shared" si="12"/>
        <v>0</v>
      </c>
    </row>
    <row r="30" spans="1:44">
      <c r="A30" s="184" t="s">
        <v>94</v>
      </c>
      <c r="B30" s="362" t="s">
        <v>74</v>
      </c>
      <c r="C30" s="544">
        <f t="shared" si="7"/>
        <v>278</v>
      </c>
      <c r="D30" s="545">
        <v>0</v>
      </c>
      <c r="E30" s="545">
        <v>0</v>
      </c>
      <c r="F30" s="546">
        <f t="shared" si="8"/>
        <v>3088.58</v>
      </c>
      <c r="G30" s="547">
        <f t="shared" si="8"/>
        <v>106878</v>
      </c>
      <c r="H30" s="560">
        <f t="shared" si="9"/>
        <v>6.2621326439700918E-3</v>
      </c>
      <c r="I30" s="352"/>
      <c r="J30" s="362" t="s">
        <v>74</v>
      </c>
      <c r="K30" s="544">
        <v>150</v>
      </c>
      <c r="L30" s="544"/>
      <c r="M30" s="544"/>
      <c r="N30" s="544">
        <v>1666.5</v>
      </c>
      <c r="O30" s="549">
        <v>58243.85</v>
      </c>
      <c r="P30" s="548">
        <f t="shared" si="10"/>
        <v>6.8413703244139552E-3</v>
      </c>
      <c r="Q30" s="561"/>
      <c r="R30" s="362" t="s">
        <v>74</v>
      </c>
      <c r="S30" s="544">
        <v>128</v>
      </c>
      <c r="T30" s="544"/>
      <c r="U30" s="544"/>
      <c r="V30" s="544">
        <v>1422.08</v>
      </c>
      <c r="W30" s="549">
        <v>48634.15</v>
      </c>
      <c r="X30" s="550">
        <f t="shared" si="11"/>
        <v>5.685630311405749E-3</v>
      </c>
      <c r="Y30" s="352"/>
      <c r="Z30" s="362" t="s">
        <v>74</v>
      </c>
      <c r="AA30" s="544">
        <v>107</v>
      </c>
      <c r="AB30" s="544"/>
      <c r="AC30" s="544"/>
      <c r="AD30" s="544">
        <v>1188.77</v>
      </c>
      <c r="AE30" s="549">
        <v>32034</v>
      </c>
      <c r="AF30" s="550">
        <f t="shared" si="12"/>
        <v>3.7920628615637211E-3</v>
      </c>
    </row>
    <row r="31" spans="1:44">
      <c r="A31" s="184" t="s">
        <v>95</v>
      </c>
      <c r="B31" s="362" t="s">
        <v>74</v>
      </c>
      <c r="C31" s="544">
        <f t="shared" si="7"/>
        <v>0</v>
      </c>
      <c r="D31" s="545">
        <v>0</v>
      </c>
      <c r="E31" s="545">
        <v>0</v>
      </c>
      <c r="F31" s="546">
        <f t="shared" si="8"/>
        <v>0</v>
      </c>
      <c r="G31" s="547">
        <f t="shared" si="8"/>
        <v>0</v>
      </c>
      <c r="H31" s="560">
        <f t="shared" si="9"/>
        <v>0</v>
      </c>
      <c r="I31" s="352"/>
      <c r="J31" s="362" t="s">
        <v>74</v>
      </c>
      <c r="K31" s="544"/>
      <c r="L31" s="544"/>
      <c r="M31" s="544"/>
      <c r="N31" s="544"/>
      <c r="O31" s="552"/>
      <c r="P31" s="548">
        <f t="shared" si="10"/>
        <v>0</v>
      </c>
      <c r="Q31" s="561"/>
      <c r="R31" s="362" t="s">
        <v>74</v>
      </c>
      <c r="S31" s="544"/>
      <c r="T31" s="544"/>
      <c r="U31" s="544"/>
      <c r="V31" s="544"/>
      <c r="W31" s="552"/>
      <c r="X31" s="550">
        <f t="shared" si="11"/>
        <v>0</v>
      </c>
      <c r="Y31" s="352"/>
      <c r="Z31" s="362" t="s">
        <v>74</v>
      </c>
      <c r="AA31" s="544"/>
      <c r="AB31" s="544"/>
      <c r="AC31" s="544"/>
      <c r="AD31" s="544"/>
      <c r="AE31" s="552"/>
      <c r="AF31" s="550">
        <f t="shared" si="12"/>
        <v>0</v>
      </c>
    </row>
    <row r="32" spans="1:44">
      <c r="A32" s="184" t="s">
        <v>96</v>
      </c>
      <c r="B32" s="362" t="s">
        <v>74</v>
      </c>
      <c r="C32" s="544">
        <f t="shared" si="7"/>
        <v>2513</v>
      </c>
      <c r="D32" s="545">
        <v>0</v>
      </c>
      <c r="E32" s="545">
        <v>0</v>
      </c>
      <c r="F32" s="546">
        <f t="shared" si="8"/>
        <v>27919.43</v>
      </c>
      <c r="G32" s="547">
        <f t="shared" si="8"/>
        <v>267658.3</v>
      </c>
      <c r="H32" s="560">
        <f t="shared" si="9"/>
        <v>1.5682477009857407E-2</v>
      </c>
      <c r="I32" s="352"/>
      <c r="J32" s="362" t="s">
        <v>74</v>
      </c>
      <c r="K32" s="544">
        <v>1397</v>
      </c>
      <c r="L32" s="544"/>
      <c r="M32" s="544"/>
      <c r="N32" s="544">
        <v>15520.67</v>
      </c>
      <c r="O32" s="549">
        <v>152593.79999999999</v>
      </c>
      <c r="P32" s="548">
        <f t="shared" si="10"/>
        <v>1.7923792726778159E-2</v>
      </c>
      <c r="Q32" s="564"/>
      <c r="R32" s="362" t="s">
        <v>74</v>
      </c>
      <c r="S32" s="544">
        <v>1116</v>
      </c>
      <c r="T32" s="544"/>
      <c r="U32" s="544"/>
      <c r="V32" s="544">
        <v>12398.76</v>
      </c>
      <c r="W32" s="549">
        <v>115064.5</v>
      </c>
      <c r="X32" s="550">
        <f t="shared" si="11"/>
        <v>1.345174551147181E-2</v>
      </c>
      <c r="Y32" s="352"/>
      <c r="Z32" s="362" t="s">
        <v>74</v>
      </c>
      <c r="AA32" s="544">
        <v>636</v>
      </c>
      <c r="AB32" s="544"/>
      <c r="AC32" s="544"/>
      <c r="AD32" s="544">
        <v>7065.96</v>
      </c>
      <c r="AE32" s="549">
        <v>66159.199999999997</v>
      </c>
      <c r="AF32" s="550">
        <f t="shared" si="12"/>
        <v>7.8316740110746866E-3</v>
      </c>
    </row>
    <row r="33" spans="1:32">
      <c r="A33" s="184" t="s">
        <v>97</v>
      </c>
      <c r="B33" s="362" t="s">
        <v>74</v>
      </c>
      <c r="C33" s="544">
        <f t="shared" si="7"/>
        <v>0</v>
      </c>
      <c r="D33" s="545">
        <v>0</v>
      </c>
      <c r="E33" s="545">
        <v>0</v>
      </c>
      <c r="F33" s="546">
        <f t="shared" si="8"/>
        <v>0</v>
      </c>
      <c r="G33" s="547">
        <f t="shared" si="8"/>
        <v>0</v>
      </c>
      <c r="H33" s="560">
        <f t="shared" si="9"/>
        <v>0</v>
      </c>
      <c r="I33" s="352"/>
      <c r="J33" s="362" t="s">
        <v>74</v>
      </c>
      <c r="K33" s="544"/>
      <c r="L33" s="544"/>
      <c r="M33" s="544"/>
      <c r="N33" s="544"/>
      <c r="O33" s="552"/>
      <c r="P33" s="548">
        <f t="shared" si="10"/>
        <v>0</v>
      </c>
      <c r="Q33" s="561"/>
      <c r="R33" s="362" t="s">
        <v>74</v>
      </c>
      <c r="S33" s="544"/>
      <c r="T33" s="544"/>
      <c r="U33" s="544"/>
      <c r="V33" s="544"/>
      <c r="W33" s="552"/>
      <c r="X33" s="550">
        <f t="shared" si="11"/>
        <v>0</v>
      </c>
      <c r="Y33" s="352"/>
      <c r="Z33" s="362" t="s">
        <v>74</v>
      </c>
      <c r="AA33" s="544"/>
      <c r="AB33" s="544"/>
      <c r="AC33" s="544"/>
      <c r="AD33" s="544"/>
      <c r="AE33" s="552"/>
      <c r="AF33" s="550">
        <f t="shared" si="12"/>
        <v>0</v>
      </c>
    </row>
    <row r="34" spans="1:32">
      <c r="A34" s="184" t="s">
        <v>98</v>
      </c>
      <c r="B34" s="362" t="s">
        <v>74</v>
      </c>
      <c r="C34" s="544">
        <f t="shared" si="7"/>
        <v>0</v>
      </c>
      <c r="D34" s="545">
        <v>0</v>
      </c>
      <c r="E34" s="545">
        <v>0</v>
      </c>
      <c r="F34" s="546">
        <f t="shared" si="8"/>
        <v>0</v>
      </c>
      <c r="G34" s="547">
        <f t="shared" si="8"/>
        <v>0</v>
      </c>
      <c r="H34" s="560">
        <f t="shared" si="9"/>
        <v>0</v>
      </c>
      <c r="I34" s="352"/>
      <c r="J34" s="362" t="s">
        <v>74</v>
      </c>
      <c r="K34" s="544"/>
      <c r="L34" s="544"/>
      <c r="M34" s="544"/>
      <c r="N34" s="544"/>
      <c r="O34" s="552"/>
      <c r="P34" s="548">
        <f t="shared" si="10"/>
        <v>0</v>
      </c>
      <c r="Q34" s="561"/>
      <c r="R34" s="362" t="s">
        <v>74</v>
      </c>
      <c r="S34" s="544"/>
      <c r="T34" s="544"/>
      <c r="U34" s="544"/>
      <c r="V34" s="544"/>
      <c r="W34" s="552"/>
      <c r="X34" s="550">
        <f t="shared" si="11"/>
        <v>0</v>
      </c>
      <c r="Y34" s="352"/>
      <c r="Z34" s="362" t="s">
        <v>74</v>
      </c>
      <c r="AA34" s="544"/>
      <c r="AB34" s="544"/>
      <c r="AC34" s="544"/>
      <c r="AD34" s="544"/>
      <c r="AE34" s="552"/>
      <c r="AF34" s="550">
        <f t="shared" si="12"/>
        <v>0</v>
      </c>
    </row>
    <row r="35" spans="1:32">
      <c r="A35" s="363" t="s">
        <v>99</v>
      </c>
      <c r="B35" s="352"/>
      <c r="C35" s="565"/>
      <c r="D35" s="554"/>
      <c r="E35" s="566"/>
      <c r="F35" s="361"/>
      <c r="G35" s="553"/>
      <c r="H35" s="436"/>
      <c r="I35" s="352"/>
      <c r="J35" s="352"/>
      <c r="K35" s="565"/>
      <c r="L35" s="554"/>
      <c r="M35" s="566"/>
      <c r="N35" s="567"/>
      <c r="O35" s="568"/>
      <c r="P35" s="555"/>
      <c r="Q35" s="561"/>
      <c r="R35" s="352"/>
      <c r="S35" s="565"/>
      <c r="T35" s="554"/>
      <c r="U35" s="566"/>
      <c r="V35" s="559"/>
      <c r="W35" s="557"/>
      <c r="X35" s="556"/>
      <c r="Y35" s="352"/>
      <c r="Z35" s="352"/>
      <c r="AA35" s="565"/>
      <c r="AB35" s="554"/>
      <c r="AC35" s="566"/>
      <c r="AD35" s="559"/>
      <c r="AE35" s="557"/>
      <c r="AF35" s="556"/>
    </row>
    <row r="36" spans="1:32">
      <c r="A36" s="184" t="s">
        <v>100</v>
      </c>
      <c r="B36" s="362" t="s">
        <v>74</v>
      </c>
      <c r="C36" s="544">
        <f>K36+S36</f>
        <v>3803</v>
      </c>
      <c r="D36" s="545">
        <v>0</v>
      </c>
      <c r="E36" s="545">
        <v>0</v>
      </c>
      <c r="F36" s="546">
        <f>N36+V36</f>
        <v>-4677.6900000000005</v>
      </c>
      <c r="G36" s="547">
        <f t="shared" si="8"/>
        <v>222750.11</v>
      </c>
      <c r="H36" s="560">
        <f>G36/$G$56</f>
        <v>1.3051242868307123E-2</v>
      </c>
      <c r="I36" s="352"/>
      <c r="J36" s="362" t="s">
        <v>74</v>
      </c>
      <c r="K36" s="544">
        <v>1873</v>
      </c>
      <c r="L36" s="544"/>
      <c r="M36" s="544"/>
      <c r="N36" s="546">
        <v>-2303.79</v>
      </c>
      <c r="O36" s="549">
        <v>113048.37</v>
      </c>
      <c r="P36" s="548">
        <f>O36/$O$56</f>
        <v>1.3278754130116206E-2</v>
      </c>
      <c r="Q36" s="569"/>
      <c r="R36" s="362" t="s">
        <v>74</v>
      </c>
      <c r="S36" s="544">
        <v>1930</v>
      </c>
      <c r="T36" s="544"/>
      <c r="U36" s="544"/>
      <c r="V36" s="546">
        <v>-2373.9</v>
      </c>
      <c r="W36" s="549">
        <v>109701.74</v>
      </c>
      <c r="X36" s="550">
        <f>W36/$W$56</f>
        <v>1.2824805988342604E-2</v>
      </c>
      <c r="Y36" s="352"/>
      <c r="Z36" s="362" t="s">
        <v>74</v>
      </c>
      <c r="AA36" s="544">
        <v>1509</v>
      </c>
      <c r="AB36" s="544"/>
      <c r="AC36" s="544"/>
      <c r="AD36" s="546">
        <v>-1856.07</v>
      </c>
      <c r="AE36" s="549">
        <v>85735.27</v>
      </c>
      <c r="AF36" s="550">
        <f>AE36/$AE$56</f>
        <v>1.0149014587411445E-2</v>
      </c>
    </row>
    <row r="37" spans="1:32">
      <c r="A37" s="184" t="s">
        <v>101</v>
      </c>
      <c r="B37" s="362" t="s">
        <v>74</v>
      </c>
      <c r="C37" s="544">
        <f>K37+S37</f>
        <v>0</v>
      </c>
      <c r="D37" s="545">
        <v>0</v>
      </c>
      <c r="E37" s="545">
        <v>0</v>
      </c>
      <c r="F37" s="546">
        <f>N37+V37</f>
        <v>0</v>
      </c>
      <c r="G37" s="547">
        <f t="shared" si="8"/>
        <v>0</v>
      </c>
      <c r="H37" s="560">
        <f>G37/$G$56</f>
        <v>0</v>
      </c>
      <c r="I37" s="352"/>
      <c r="J37" s="362" t="s">
        <v>74</v>
      </c>
      <c r="K37" s="544"/>
      <c r="L37" s="546"/>
      <c r="M37" s="546"/>
      <c r="N37" s="546"/>
      <c r="O37" s="570"/>
      <c r="P37" s="548">
        <f>O37/$O$56</f>
        <v>0</v>
      </c>
      <c r="Q37" s="561"/>
      <c r="R37" s="362" t="s">
        <v>74</v>
      </c>
      <c r="S37" s="544"/>
      <c r="T37" s="546"/>
      <c r="U37" s="546"/>
      <c r="V37" s="546"/>
      <c r="W37" s="570"/>
      <c r="X37" s="550">
        <f>W37/$W$56</f>
        <v>0</v>
      </c>
      <c r="Y37" s="352"/>
      <c r="Z37" s="362" t="s">
        <v>74</v>
      </c>
      <c r="AA37" s="544"/>
      <c r="AB37" s="546"/>
      <c r="AC37" s="546"/>
      <c r="AD37" s="546"/>
      <c r="AE37" s="570"/>
      <c r="AF37" s="550">
        <f>AE37/$AE$56</f>
        <v>0</v>
      </c>
    </row>
    <row r="38" spans="1:32">
      <c r="A38" s="363" t="s">
        <v>15</v>
      </c>
      <c r="B38" s="352"/>
      <c r="C38" s="553"/>
      <c r="D38" s="554"/>
      <c r="E38" s="566"/>
      <c r="F38" s="553"/>
      <c r="G38" s="553"/>
      <c r="H38" s="436"/>
      <c r="I38" s="352"/>
      <c r="J38" s="352"/>
      <c r="K38" s="553"/>
      <c r="L38" s="554"/>
      <c r="M38" s="566"/>
      <c r="N38" s="554"/>
      <c r="O38" s="553"/>
      <c r="P38" s="555"/>
      <c r="Q38" s="561"/>
      <c r="R38" s="352"/>
      <c r="S38" s="571"/>
      <c r="T38" s="554"/>
      <c r="U38" s="566"/>
      <c r="V38" s="559"/>
      <c r="W38" s="557"/>
      <c r="X38" s="556"/>
      <c r="Y38" s="352"/>
      <c r="Z38" s="352"/>
      <c r="AA38" s="571"/>
      <c r="AB38" s="554"/>
      <c r="AC38" s="566"/>
      <c r="AD38" s="559"/>
      <c r="AE38" s="557"/>
      <c r="AF38" s="556"/>
    </row>
    <row r="39" spans="1:32">
      <c r="A39" s="184" t="s">
        <v>15</v>
      </c>
      <c r="B39" s="362" t="s">
        <v>74</v>
      </c>
      <c r="C39" s="544">
        <f>K39+S39</f>
        <v>0</v>
      </c>
      <c r="D39" s="545">
        <v>0</v>
      </c>
      <c r="E39" s="545">
        <v>0</v>
      </c>
      <c r="F39" s="546">
        <f>N39+V39</f>
        <v>0</v>
      </c>
      <c r="G39" s="547">
        <f t="shared" si="8"/>
        <v>0</v>
      </c>
      <c r="H39" s="560">
        <f>G39/$G$56</f>
        <v>0</v>
      </c>
      <c r="I39" s="352"/>
      <c r="J39" s="362" t="s">
        <v>74</v>
      </c>
      <c r="K39" s="544"/>
      <c r="L39" s="546"/>
      <c r="M39" s="546"/>
      <c r="N39" s="546"/>
      <c r="O39" s="570"/>
      <c r="P39" s="548">
        <f>O39/$O$56</f>
        <v>0</v>
      </c>
      <c r="Q39" s="561"/>
      <c r="R39" s="362" t="s">
        <v>74</v>
      </c>
      <c r="S39" s="544"/>
      <c r="T39" s="546"/>
      <c r="U39" s="546"/>
      <c r="V39" s="546"/>
      <c r="W39" s="570"/>
      <c r="X39" s="550">
        <f>W39/$W$56</f>
        <v>0</v>
      </c>
      <c r="Y39" s="352"/>
      <c r="Z39" s="362" t="s">
        <v>74</v>
      </c>
      <c r="AA39" s="544"/>
      <c r="AB39" s="546"/>
      <c r="AC39" s="546"/>
      <c r="AD39" s="546"/>
      <c r="AE39" s="570"/>
      <c r="AF39" s="550">
        <f>AE39/$AE$56</f>
        <v>0</v>
      </c>
    </row>
    <row r="40" spans="1:32">
      <c r="A40" s="184"/>
      <c r="B40" s="362"/>
      <c r="C40" s="544"/>
      <c r="D40" s="546"/>
      <c r="E40" s="546"/>
      <c r="F40" s="546"/>
      <c r="G40" s="572"/>
      <c r="H40" s="560"/>
      <c r="I40" s="352"/>
      <c r="J40" s="362"/>
      <c r="K40" s="544"/>
      <c r="L40" s="546"/>
      <c r="M40" s="546"/>
      <c r="N40" s="546"/>
      <c r="O40" s="570"/>
      <c r="P40" s="548"/>
      <c r="Q40" s="561"/>
      <c r="R40" s="362"/>
      <c r="S40" s="544"/>
      <c r="T40" s="546"/>
      <c r="U40" s="546"/>
      <c r="V40" s="546"/>
      <c r="W40" s="570"/>
      <c r="X40" s="550"/>
      <c r="Y40" s="352"/>
      <c r="Z40" s="362"/>
      <c r="AA40" s="544"/>
      <c r="AB40" s="546"/>
      <c r="AC40" s="546"/>
      <c r="AD40" s="546"/>
      <c r="AE40" s="570"/>
      <c r="AF40" s="550"/>
    </row>
    <row r="41" spans="1:32">
      <c r="A41" s="184" t="s">
        <v>102</v>
      </c>
      <c r="B41" s="362" t="s">
        <v>77</v>
      </c>
      <c r="C41" s="544">
        <f>K41+S41</f>
        <v>0</v>
      </c>
      <c r="D41" s="545">
        <v>0</v>
      </c>
      <c r="E41" s="545">
        <v>0</v>
      </c>
      <c r="F41" s="546">
        <f t="shared" ref="F41:G45" si="13">N41+V41</f>
        <v>0</v>
      </c>
      <c r="G41" s="547">
        <f t="shared" si="13"/>
        <v>0</v>
      </c>
      <c r="H41" s="560">
        <f>G41/$G$56</f>
        <v>0</v>
      </c>
      <c r="I41" s="352"/>
      <c r="J41" s="362" t="s">
        <v>77</v>
      </c>
      <c r="K41" s="544"/>
      <c r="L41" s="546"/>
      <c r="M41" s="546"/>
      <c r="N41" s="546"/>
      <c r="O41" s="570"/>
      <c r="P41" s="548">
        <f>O41/$O$56</f>
        <v>0</v>
      </c>
      <c r="Q41" s="561"/>
      <c r="R41" s="362" t="s">
        <v>77</v>
      </c>
      <c r="S41" s="544"/>
      <c r="T41" s="546"/>
      <c r="U41" s="546"/>
      <c r="V41" s="546"/>
      <c r="W41" s="570"/>
      <c r="X41" s="550">
        <f>W41/$W$56</f>
        <v>0</v>
      </c>
      <c r="Y41" s="352"/>
      <c r="Z41" s="362" t="s">
        <v>77</v>
      </c>
      <c r="AA41" s="544"/>
      <c r="AB41" s="546"/>
      <c r="AC41" s="546"/>
      <c r="AD41" s="546"/>
      <c r="AE41" s="570"/>
      <c r="AF41" s="550">
        <f>AE41/$AE$56</f>
        <v>0</v>
      </c>
    </row>
    <row r="42" spans="1:32">
      <c r="A42" s="184" t="s">
        <v>103</v>
      </c>
      <c r="B42" s="362" t="s">
        <v>77</v>
      </c>
      <c r="C42" s="544">
        <f>K42+S42</f>
        <v>0</v>
      </c>
      <c r="D42" s="545">
        <v>0</v>
      </c>
      <c r="E42" s="545">
        <v>0</v>
      </c>
      <c r="F42" s="546">
        <f t="shared" si="13"/>
        <v>0</v>
      </c>
      <c r="G42" s="547">
        <f t="shared" si="13"/>
        <v>0</v>
      </c>
      <c r="H42" s="560">
        <f>G42/$G$56</f>
        <v>0</v>
      </c>
      <c r="I42" s="352"/>
      <c r="J42" s="362" t="s">
        <v>77</v>
      </c>
      <c r="K42" s="544"/>
      <c r="L42" s="546"/>
      <c r="M42" s="546"/>
      <c r="N42" s="546"/>
      <c r="O42" s="570"/>
      <c r="P42" s="548">
        <f>O42/$O$56</f>
        <v>0</v>
      </c>
      <c r="Q42" s="561"/>
      <c r="R42" s="362" t="s">
        <v>77</v>
      </c>
      <c r="S42" s="544"/>
      <c r="T42" s="546"/>
      <c r="U42" s="546"/>
      <c r="V42" s="546"/>
      <c r="W42" s="570"/>
      <c r="X42" s="550">
        <f>W42/$W$56</f>
        <v>0</v>
      </c>
      <c r="Y42" s="352"/>
      <c r="Z42" s="362" t="s">
        <v>77</v>
      </c>
      <c r="AA42" s="544"/>
      <c r="AB42" s="546"/>
      <c r="AC42" s="546"/>
      <c r="AD42" s="546"/>
      <c r="AE42" s="570"/>
      <c r="AF42" s="550">
        <f>AE42/$AE$56</f>
        <v>0</v>
      </c>
    </row>
    <row r="43" spans="1:32">
      <c r="A43" s="184" t="s">
        <v>104</v>
      </c>
      <c r="B43" s="362" t="s">
        <v>77</v>
      </c>
      <c r="C43" s="544">
        <f>K43+S43</f>
        <v>0</v>
      </c>
      <c r="D43" s="545">
        <v>0</v>
      </c>
      <c r="E43" s="545">
        <v>0</v>
      </c>
      <c r="F43" s="546">
        <f t="shared" si="13"/>
        <v>0</v>
      </c>
      <c r="G43" s="547">
        <f t="shared" si="13"/>
        <v>0</v>
      </c>
      <c r="H43" s="560">
        <f>G43/$G$56</f>
        <v>0</v>
      </c>
      <c r="I43" s="352"/>
      <c r="J43" s="362" t="s">
        <v>77</v>
      </c>
      <c r="K43" s="544"/>
      <c r="L43" s="546"/>
      <c r="M43" s="546"/>
      <c r="N43" s="546"/>
      <c r="O43" s="570"/>
      <c r="P43" s="548">
        <f>O43/$O$56</f>
        <v>0</v>
      </c>
      <c r="Q43" s="561"/>
      <c r="R43" s="362" t="s">
        <v>77</v>
      </c>
      <c r="S43" s="544"/>
      <c r="T43" s="546"/>
      <c r="U43" s="546"/>
      <c r="V43" s="546"/>
      <c r="W43" s="570"/>
      <c r="X43" s="550">
        <f>W43/$W$56</f>
        <v>0</v>
      </c>
      <c r="Y43" s="352"/>
      <c r="Z43" s="362" t="s">
        <v>77</v>
      </c>
      <c r="AA43" s="544"/>
      <c r="AB43" s="546"/>
      <c r="AC43" s="546"/>
      <c r="AD43" s="546"/>
      <c r="AE43" s="570"/>
      <c r="AF43" s="550">
        <f>AE43/$AE$56</f>
        <v>0</v>
      </c>
    </row>
    <row r="44" spans="1:32">
      <c r="A44" s="184" t="s">
        <v>105</v>
      </c>
      <c r="B44" s="362" t="s">
        <v>77</v>
      </c>
      <c r="C44" s="544">
        <f>K44+S44</f>
        <v>0</v>
      </c>
      <c r="D44" s="545">
        <v>0</v>
      </c>
      <c r="E44" s="545">
        <v>0</v>
      </c>
      <c r="F44" s="546">
        <f t="shared" si="13"/>
        <v>0</v>
      </c>
      <c r="G44" s="547">
        <f t="shared" si="13"/>
        <v>0</v>
      </c>
      <c r="H44" s="560">
        <f>G44/$G$56</f>
        <v>0</v>
      </c>
      <c r="I44" s="352"/>
      <c r="J44" s="362" t="s">
        <v>77</v>
      </c>
      <c r="K44" s="544"/>
      <c r="L44" s="546"/>
      <c r="M44" s="546"/>
      <c r="N44" s="546"/>
      <c r="O44" s="570"/>
      <c r="P44" s="548">
        <f>O44/$O$56</f>
        <v>0</v>
      </c>
      <c r="Q44" s="561"/>
      <c r="R44" s="362" t="s">
        <v>77</v>
      </c>
      <c r="S44" s="544"/>
      <c r="T44" s="546"/>
      <c r="U44" s="546"/>
      <c r="V44" s="546"/>
      <c r="W44" s="570"/>
      <c r="X44" s="550">
        <f>W44/$W$56</f>
        <v>0</v>
      </c>
      <c r="Y44" s="352"/>
      <c r="Z44" s="362" t="s">
        <v>77</v>
      </c>
      <c r="AA44" s="544"/>
      <c r="AB44" s="546"/>
      <c r="AC44" s="546"/>
      <c r="AD44" s="546"/>
      <c r="AE44" s="570"/>
      <c r="AF44" s="550">
        <f>AE44/$AE$56</f>
        <v>0</v>
      </c>
    </row>
    <row r="45" spans="1:32">
      <c r="A45" s="184" t="s">
        <v>106</v>
      </c>
      <c r="B45" s="362" t="s">
        <v>77</v>
      </c>
      <c r="C45" s="544">
        <f>K45+S45</f>
        <v>0</v>
      </c>
      <c r="D45" s="545">
        <v>0</v>
      </c>
      <c r="E45" s="545">
        <v>0</v>
      </c>
      <c r="F45" s="546">
        <f t="shared" si="13"/>
        <v>0</v>
      </c>
      <c r="G45" s="547">
        <f t="shared" si="13"/>
        <v>0</v>
      </c>
      <c r="H45" s="560">
        <f>G45/$G$56</f>
        <v>0</v>
      </c>
      <c r="I45" s="352"/>
      <c r="J45" s="362" t="s">
        <v>77</v>
      </c>
      <c r="K45" s="544"/>
      <c r="L45" s="546"/>
      <c r="M45" s="546"/>
      <c r="N45" s="546"/>
      <c r="O45" s="570"/>
      <c r="P45" s="548">
        <f>O45/$O$56</f>
        <v>0</v>
      </c>
      <c r="Q45" s="561"/>
      <c r="R45" s="362" t="s">
        <v>77</v>
      </c>
      <c r="S45" s="544"/>
      <c r="T45" s="546"/>
      <c r="U45" s="546"/>
      <c r="V45" s="546"/>
      <c r="W45" s="570"/>
      <c r="X45" s="550">
        <f>W45/$W$56</f>
        <v>0</v>
      </c>
      <c r="Y45" s="352"/>
      <c r="Z45" s="362" t="s">
        <v>77</v>
      </c>
      <c r="AA45" s="544"/>
      <c r="AB45" s="546"/>
      <c r="AC45" s="546"/>
      <c r="AD45" s="546"/>
      <c r="AE45" s="570"/>
      <c r="AF45" s="550">
        <f>AE45/$AE$56</f>
        <v>0</v>
      </c>
    </row>
    <row r="46" spans="1:32">
      <c r="A46" s="363" t="s">
        <v>107</v>
      </c>
      <c r="B46" s="352"/>
      <c r="C46" s="553"/>
      <c r="D46" s="554"/>
      <c r="E46" s="554"/>
      <c r="F46" s="554"/>
      <c r="G46" s="554"/>
      <c r="H46" s="436"/>
      <c r="I46" s="352"/>
      <c r="J46" s="352"/>
      <c r="K46" s="553"/>
      <c r="L46" s="554"/>
      <c r="M46" s="554"/>
      <c r="N46" s="554"/>
      <c r="O46" s="554"/>
      <c r="P46" s="555"/>
      <c r="Q46" s="561"/>
      <c r="R46" s="352"/>
      <c r="S46" s="557"/>
      <c r="T46" s="554"/>
      <c r="U46" s="554"/>
      <c r="V46" s="559"/>
      <c r="W46" s="559"/>
      <c r="X46" s="556"/>
      <c r="Y46" s="352"/>
      <c r="Z46" s="352"/>
      <c r="AA46" s="557"/>
      <c r="AB46" s="554"/>
      <c r="AC46" s="554"/>
      <c r="AD46" s="559"/>
      <c r="AE46" s="559"/>
      <c r="AF46" s="556"/>
    </row>
    <row r="47" spans="1:32">
      <c r="A47" s="184" t="s">
        <v>108</v>
      </c>
      <c r="B47" s="362" t="s">
        <v>74</v>
      </c>
      <c r="C47" s="544">
        <f>K47+S47</f>
        <v>0</v>
      </c>
      <c r="D47" s="545">
        <v>0</v>
      </c>
      <c r="E47" s="545">
        <v>0</v>
      </c>
      <c r="F47" s="546">
        <f t="shared" ref="F47:G49" si="14">N47+V47</f>
        <v>0</v>
      </c>
      <c r="G47" s="547">
        <f t="shared" si="14"/>
        <v>0</v>
      </c>
      <c r="H47" s="560">
        <f>G47/$G$56</f>
        <v>0</v>
      </c>
      <c r="I47" s="352"/>
      <c r="J47" s="362" t="s">
        <v>74</v>
      </c>
      <c r="K47" s="544"/>
      <c r="L47" s="546"/>
      <c r="M47" s="546"/>
      <c r="N47" s="546"/>
      <c r="O47" s="570"/>
      <c r="P47" s="548">
        <f>O47/$O$56</f>
        <v>0</v>
      </c>
      <c r="Q47" s="564"/>
      <c r="R47" s="362" t="s">
        <v>74</v>
      </c>
      <c r="S47" s="544"/>
      <c r="T47" s="546"/>
      <c r="U47" s="546"/>
      <c r="V47" s="546"/>
      <c r="W47" s="570"/>
      <c r="X47" s="550">
        <f>W47/$W$56</f>
        <v>0</v>
      </c>
      <c r="Y47" s="352"/>
      <c r="Z47" s="362" t="s">
        <v>74</v>
      </c>
      <c r="AA47" s="544"/>
      <c r="AB47" s="546"/>
      <c r="AC47" s="546"/>
      <c r="AD47" s="546"/>
      <c r="AE47" s="570"/>
      <c r="AF47" s="550">
        <f>AE47/$AE$56</f>
        <v>0</v>
      </c>
    </row>
    <row r="48" spans="1:32">
      <c r="A48" s="184" t="s">
        <v>109</v>
      </c>
      <c r="B48" s="362" t="s">
        <v>74</v>
      </c>
      <c r="C48" s="544">
        <f>K48+S48</f>
        <v>0</v>
      </c>
      <c r="D48" s="545">
        <v>0</v>
      </c>
      <c r="E48" s="545">
        <v>0</v>
      </c>
      <c r="F48" s="546">
        <f t="shared" si="14"/>
        <v>0</v>
      </c>
      <c r="G48" s="547">
        <f t="shared" si="14"/>
        <v>0</v>
      </c>
      <c r="H48" s="560">
        <f>G48/$G$56</f>
        <v>0</v>
      </c>
      <c r="I48" s="352"/>
      <c r="J48" s="362" t="s">
        <v>74</v>
      </c>
      <c r="K48" s="544"/>
      <c r="L48" s="546"/>
      <c r="M48" s="546"/>
      <c r="N48" s="546"/>
      <c r="O48" s="570"/>
      <c r="P48" s="548">
        <f>O48/$O$56</f>
        <v>0</v>
      </c>
      <c r="Q48" s="561"/>
      <c r="R48" s="362" t="s">
        <v>74</v>
      </c>
      <c r="S48" s="544"/>
      <c r="T48" s="546"/>
      <c r="U48" s="546"/>
      <c r="V48" s="546"/>
      <c r="W48" s="570"/>
      <c r="X48" s="550">
        <f>W48/$W$56</f>
        <v>0</v>
      </c>
      <c r="Y48" s="352"/>
      <c r="Z48" s="362" t="s">
        <v>74</v>
      </c>
      <c r="AA48" s="544"/>
      <c r="AB48" s="546"/>
      <c r="AC48" s="546"/>
      <c r="AD48" s="546"/>
      <c r="AE48" s="570"/>
      <c r="AF48" s="550">
        <f>AE48/$AE$56</f>
        <v>0</v>
      </c>
    </row>
    <row r="49" spans="1:32">
      <c r="A49" s="184" t="s">
        <v>110</v>
      </c>
      <c r="B49" s="362" t="s">
        <v>77</v>
      </c>
      <c r="C49" s="544">
        <f>K49+S49</f>
        <v>0</v>
      </c>
      <c r="D49" s="545">
        <v>0</v>
      </c>
      <c r="E49" s="545">
        <v>0</v>
      </c>
      <c r="F49" s="546">
        <f t="shared" si="14"/>
        <v>0</v>
      </c>
      <c r="G49" s="547">
        <f t="shared" si="14"/>
        <v>0</v>
      </c>
      <c r="H49" s="560">
        <f>G49/$G$56</f>
        <v>0</v>
      </c>
      <c r="I49" s="352"/>
      <c r="J49" s="362" t="s">
        <v>77</v>
      </c>
      <c r="K49" s="544"/>
      <c r="L49" s="546"/>
      <c r="M49" s="546"/>
      <c r="N49" s="546"/>
      <c r="O49" s="570"/>
      <c r="P49" s="548">
        <f>O49/$O$56</f>
        <v>0</v>
      </c>
      <c r="Q49" s="561"/>
      <c r="R49" s="362" t="s">
        <v>77</v>
      </c>
      <c r="S49" s="544"/>
      <c r="T49" s="546"/>
      <c r="U49" s="546"/>
      <c r="V49" s="546"/>
      <c r="W49" s="570"/>
      <c r="X49" s="550">
        <f>W49/$W$56</f>
        <v>0</v>
      </c>
      <c r="Y49" s="352"/>
      <c r="Z49" s="362" t="s">
        <v>77</v>
      </c>
      <c r="AA49" s="544"/>
      <c r="AB49" s="546"/>
      <c r="AC49" s="546"/>
      <c r="AD49" s="546"/>
      <c r="AE49" s="570"/>
      <c r="AF49" s="550">
        <f>AE49/$AE$56</f>
        <v>0</v>
      </c>
    </row>
    <row r="50" spans="1:32">
      <c r="A50" s="363" t="s">
        <v>111</v>
      </c>
      <c r="B50" s="352"/>
      <c r="C50" s="553"/>
      <c r="D50" s="554"/>
      <c r="E50" s="554"/>
      <c r="F50" s="554"/>
      <c r="G50" s="554"/>
      <c r="H50" s="436"/>
      <c r="I50" s="352"/>
      <c r="J50" s="352"/>
      <c r="K50" s="553"/>
      <c r="L50" s="554"/>
      <c r="M50" s="554"/>
      <c r="N50" s="554"/>
      <c r="O50" s="554"/>
      <c r="P50" s="555"/>
      <c r="Q50" s="352"/>
      <c r="R50" s="352"/>
      <c r="S50" s="557"/>
      <c r="T50" s="554"/>
      <c r="U50" s="554"/>
      <c r="V50" s="559"/>
      <c r="W50" s="559"/>
      <c r="X50" s="556"/>
      <c r="Y50" s="352"/>
      <c r="Z50" s="352"/>
      <c r="AA50" s="557"/>
      <c r="AB50" s="554"/>
      <c r="AC50" s="554"/>
      <c r="AD50" s="559"/>
      <c r="AE50" s="559"/>
      <c r="AF50" s="556"/>
    </row>
    <row r="51" spans="1:32">
      <c r="A51" s="184" t="s">
        <v>112</v>
      </c>
      <c r="B51" s="362" t="s">
        <v>77</v>
      </c>
      <c r="C51" s="544">
        <f>K51+S51</f>
        <v>1877</v>
      </c>
      <c r="D51" s="545">
        <v>0</v>
      </c>
      <c r="E51" s="545">
        <v>0</v>
      </c>
      <c r="F51" s="546">
        <f>N51+V51</f>
        <v>3936.7893931320436</v>
      </c>
      <c r="G51" s="547">
        <f>O51+W51</f>
        <v>453136.2</v>
      </c>
      <c r="H51" s="560">
        <f>G51/$G$56</f>
        <v>2.6549888566258357E-2</v>
      </c>
      <c r="I51" s="352"/>
      <c r="J51" s="362" t="s">
        <v>77</v>
      </c>
      <c r="K51" s="544">
        <v>1112</v>
      </c>
      <c r="L51" s="544"/>
      <c r="M51" s="544"/>
      <c r="N51" s="546">
        <v>2352.1250429004281</v>
      </c>
      <c r="O51" s="549">
        <v>265441.65000000002</v>
      </c>
      <c r="P51" s="548">
        <f>O51/$O$56</f>
        <v>3.1178993613462637E-2</v>
      </c>
      <c r="Q51" s="352"/>
      <c r="R51" s="362" t="s">
        <v>77</v>
      </c>
      <c r="S51" s="544">
        <v>765</v>
      </c>
      <c r="T51" s="544"/>
      <c r="U51" s="544"/>
      <c r="V51" s="546">
        <v>1584.6643502316156</v>
      </c>
      <c r="W51" s="549">
        <v>187694.55</v>
      </c>
      <c r="X51" s="550">
        <f>W51/$W$56</f>
        <v>2.1942643651953652E-2</v>
      </c>
      <c r="Y51" s="352"/>
      <c r="Z51" s="362" t="s">
        <v>77</v>
      </c>
      <c r="AA51" s="544">
        <v>416</v>
      </c>
      <c r="AB51" s="544"/>
      <c r="AC51" s="544"/>
      <c r="AD51" s="546">
        <v>746.93767282970555</v>
      </c>
      <c r="AE51" s="549">
        <v>95272.8</v>
      </c>
      <c r="AF51" s="550">
        <f>AE51/$AE$56</f>
        <v>1.1278031048173444E-2</v>
      </c>
    </row>
    <row r="52" spans="1:32">
      <c r="A52" s="363" t="s">
        <v>17</v>
      </c>
      <c r="B52" s="352"/>
      <c r="C52" s="440"/>
      <c r="D52" s="553"/>
      <c r="E52" s="554"/>
      <c r="F52" s="554"/>
      <c r="G52" s="554"/>
      <c r="H52" s="554"/>
      <c r="I52" s="436"/>
      <c r="J52" s="352"/>
      <c r="K52" s="553"/>
      <c r="L52" s="554"/>
      <c r="M52" s="554"/>
      <c r="N52" s="554"/>
      <c r="O52" s="554"/>
      <c r="P52" s="555"/>
      <c r="Q52" s="352"/>
      <c r="R52" s="352"/>
      <c r="S52" s="557"/>
      <c r="T52" s="559"/>
      <c r="U52" s="559"/>
      <c r="V52" s="559"/>
      <c r="W52" s="559"/>
      <c r="X52" s="556"/>
      <c r="Y52" s="352"/>
      <c r="Z52" s="352"/>
      <c r="AA52" s="557"/>
      <c r="AB52" s="559"/>
      <c r="AC52" s="559"/>
      <c r="AD52" s="559"/>
      <c r="AE52" s="559"/>
      <c r="AF52" s="556"/>
    </row>
    <row r="53" spans="1:32">
      <c r="A53" s="184" t="s">
        <v>113</v>
      </c>
      <c r="B53" s="362" t="s">
        <v>74</v>
      </c>
      <c r="C53" s="544">
        <f>K53+S53</f>
        <v>24463</v>
      </c>
      <c r="D53" s="554"/>
      <c r="E53" s="554"/>
      <c r="F53" s="554"/>
      <c r="G53" s="547">
        <f t="shared" ref="G53:G54" si="15">O53+W53</f>
        <v>4548516.5500000007</v>
      </c>
      <c r="H53" s="560">
        <f>G53/$G$56</f>
        <v>0.26650399492312005</v>
      </c>
      <c r="I53" s="352"/>
      <c r="J53" s="362" t="s">
        <v>74</v>
      </c>
      <c r="K53" s="544">
        <v>12840</v>
      </c>
      <c r="L53" s="554"/>
      <c r="M53" s="554"/>
      <c r="N53" s="554"/>
      <c r="O53" s="544">
        <v>2571034.4500000002</v>
      </c>
      <c r="P53" s="548">
        <f>O53/$O$56</f>
        <v>0.30199581224929251</v>
      </c>
      <c r="Q53" s="352"/>
      <c r="R53" s="362" t="s">
        <v>74</v>
      </c>
      <c r="S53" s="544">
        <v>11623</v>
      </c>
      <c r="T53" s="554"/>
      <c r="U53" s="554"/>
      <c r="V53" s="574"/>
      <c r="W53" s="544">
        <v>1977482.1</v>
      </c>
      <c r="X53" s="550">
        <f>W53/$W$56</f>
        <v>0.23117978145032439</v>
      </c>
      <c r="Y53" s="352"/>
      <c r="Z53" s="362" t="s">
        <v>74</v>
      </c>
      <c r="AA53" s="544">
        <v>13897</v>
      </c>
      <c r="AB53" s="554"/>
      <c r="AC53" s="554"/>
      <c r="AD53" s="574"/>
      <c r="AE53" s="573">
        <v>2653189.2999999998</v>
      </c>
      <c r="AF53" s="550">
        <f>AE53/$AE$56</f>
        <v>0.31407443994594009</v>
      </c>
    </row>
    <row r="54" spans="1:32">
      <c r="A54" s="184" t="s">
        <v>114</v>
      </c>
      <c r="B54" s="362" t="s">
        <v>74</v>
      </c>
      <c r="C54" s="544">
        <f>K54+S54</f>
        <v>16298</v>
      </c>
      <c r="D54" s="554"/>
      <c r="E54" s="554"/>
      <c r="F54" s="554"/>
      <c r="G54" s="547">
        <f t="shared" si="15"/>
        <v>243429.8</v>
      </c>
      <c r="H54" s="560">
        <f>G54/$G$56</f>
        <v>1.426289504944994E-2</v>
      </c>
      <c r="I54" s="352"/>
      <c r="J54" s="362" t="s">
        <v>74</v>
      </c>
      <c r="K54" s="544">
        <v>7787</v>
      </c>
      <c r="L54" s="554"/>
      <c r="M54" s="554"/>
      <c r="N54" s="554"/>
      <c r="O54" s="544">
        <v>116279.8</v>
      </c>
      <c r="P54" s="548">
        <f>O54/$O$56</f>
        <v>1.365832054455174E-2</v>
      </c>
      <c r="Q54" s="352"/>
      <c r="R54" s="362" t="s">
        <v>74</v>
      </c>
      <c r="S54" s="544">
        <v>8511</v>
      </c>
      <c r="T54" s="554"/>
      <c r="U54" s="554"/>
      <c r="V54" s="574"/>
      <c r="W54" s="544">
        <v>127150</v>
      </c>
      <c r="X54" s="550">
        <f>W54/$W$56</f>
        <v>1.4864614557779685E-2</v>
      </c>
      <c r="Y54" s="352"/>
      <c r="Z54" s="362" t="s">
        <v>74</v>
      </c>
      <c r="AA54" s="544">
        <v>10193</v>
      </c>
      <c r="AB54" s="554"/>
      <c r="AC54" s="554"/>
      <c r="AD54" s="574"/>
      <c r="AE54" s="573">
        <v>154368.20000000001</v>
      </c>
      <c r="AF54" s="550">
        <f>AE54/$AE$56</f>
        <v>1.8273519330287844E-2</v>
      </c>
    </row>
    <row r="55" spans="1:32">
      <c r="A55" s="575"/>
      <c r="B55" s="352"/>
      <c r="C55" s="440"/>
      <c r="D55" s="361"/>
      <c r="E55" s="566"/>
      <c r="F55" s="361"/>
      <c r="G55" s="440"/>
      <c r="H55" s="436"/>
      <c r="I55" s="352"/>
      <c r="J55" s="352"/>
      <c r="K55" s="440"/>
      <c r="L55" s="361"/>
      <c r="M55" s="566"/>
      <c r="N55" s="361"/>
      <c r="O55" s="440"/>
      <c r="P55" s="436"/>
      <c r="Q55" s="352"/>
      <c r="R55" s="352"/>
      <c r="S55" s="440"/>
      <c r="T55" s="361"/>
      <c r="U55" s="566"/>
      <c r="V55" s="361"/>
      <c r="W55" s="440"/>
      <c r="X55" s="421"/>
      <c r="Y55" s="352"/>
      <c r="Z55" s="352"/>
      <c r="AA55" s="440"/>
      <c r="AB55" s="361"/>
      <c r="AC55" s="566"/>
      <c r="AD55" s="361"/>
      <c r="AE55" s="440"/>
      <c r="AF55" s="421"/>
    </row>
    <row r="56" spans="1:32">
      <c r="A56" s="365" t="s">
        <v>115</v>
      </c>
      <c r="B56" s="362"/>
      <c r="C56" s="576"/>
      <c r="D56" s="577">
        <v>0</v>
      </c>
      <c r="E56" s="577">
        <v>0</v>
      </c>
      <c r="F56" s="714">
        <f>SUM(F9:F55)</f>
        <v>156987.17830237083</v>
      </c>
      <c r="G56" s="547">
        <f>SUM(G9:G55)</f>
        <v>17067348.469999999</v>
      </c>
      <c r="H56" s="436"/>
      <c r="I56" s="352"/>
      <c r="J56" s="362"/>
      <c r="K56" s="441"/>
      <c r="L56" s="577">
        <v>0</v>
      </c>
      <c r="M56" s="577">
        <v>0</v>
      </c>
      <c r="N56" s="577">
        <f>SUM(N9:N51)</f>
        <v>81980.745195581243</v>
      </c>
      <c r="O56" s="547">
        <f>SUM(O9:O54)</f>
        <v>8513477.1600000001</v>
      </c>
      <c r="P56" s="436"/>
      <c r="Q56" s="352"/>
      <c r="R56" s="362"/>
      <c r="S56" s="441"/>
      <c r="T56" s="577">
        <v>0</v>
      </c>
      <c r="U56" s="577">
        <v>0</v>
      </c>
      <c r="V56" s="577">
        <f>SUM(V9:V51)</f>
        <v>75006.433106789598</v>
      </c>
      <c r="W56" s="547">
        <f>SUM(W9:W54)</f>
        <v>8553871.3100000005</v>
      </c>
      <c r="X56" s="421"/>
      <c r="Y56" s="352"/>
      <c r="Z56" s="362"/>
      <c r="AA56" s="441"/>
      <c r="AB56" s="577">
        <v>0</v>
      </c>
      <c r="AC56" s="577">
        <v>0</v>
      </c>
      <c r="AD56" s="577">
        <f>SUM(AD9:AD51)</f>
        <v>74216.576602833215</v>
      </c>
      <c r="AE56" s="547">
        <f>SUM(AE9:AE54)</f>
        <v>8447644.7699999996</v>
      </c>
      <c r="AF56" s="421"/>
    </row>
    <row r="57" spans="1:32">
      <c r="A57" s="578"/>
      <c r="B57" s="359"/>
      <c r="C57" s="553"/>
      <c r="D57" s="554"/>
      <c r="E57" s="554"/>
      <c r="F57" s="554"/>
      <c r="G57" s="554"/>
      <c r="H57" s="436"/>
      <c r="I57" s="352"/>
      <c r="J57" s="564"/>
      <c r="K57" s="553"/>
      <c r="L57" s="554"/>
      <c r="M57" s="554"/>
      <c r="N57" s="554"/>
      <c r="O57" s="361"/>
      <c r="P57" s="565"/>
      <c r="Q57" s="352"/>
      <c r="R57" s="564"/>
      <c r="S57" s="553"/>
      <c r="T57" s="554"/>
      <c r="U57" s="554"/>
      <c r="V57" s="554"/>
      <c r="W57" s="361"/>
      <c r="X57" s="579"/>
      <c r="Y57" s="352"/>
      <c r="Z57" s="564"/>
      <c r="AA57" s="580"/>
      <c r="AB57" s="554"/>
      <c r="AC57" s="554"/>
      <c r="AD57" s="554"/>
      <c r="AE57" s="361"/>
      <c r="AF57" s="579"/>
    </row>
    <row r="58" spans="1:32" ht="15" thickBot="1">
      <c r="A58" s="581" t="s">
        <v>116</v>
      </c>
      <c r="B58" s="582"/>
      <c r="C58" s="668">
        <f>C64</f>
        <v>22310</v>
      </c>
      <c r="D58" s="583"/>
      <c r="I58" s="584"/>
      <c r="J58" s="582"/>
      <c r="K58" s="668"/>
      <c r="L58" s="583"/>
      <c r="Q58" s="584"/>
      <c r="R58" s="582"/>
      <c r="S58" s="668">
        <f>S64</f>
        <v>11037</v>
      </c>
      <c r="T58" s="583"/>
      <c r="X58" s="585"/>
      <c r="Y58" s="584"/>
      <c r="Z58" s="582"/>
      <c r="AA58" s="668">
        <f>AA64</f>
        <v>13227</v>
      </c>
      <c r="AB58" s="586"/>
      <c r="AC58" s="587"/>
      <c r="AD58" s="587"/>
      <c r="AE58" s="587"/>
      <c r="AF58" s="588"/>
    </row>
    <row r="59" spans="1:32" ht="13.5" customHeight="1" thickBot="1">
      <c r="A59" s="589"/>
      <c r="B59" s="349"/>
      <c r="C59" s="590"/>
      <c r="D59" s="776"/>
      <c r="E59" s="777"/>
      <c r="F59" s="778"/>
      <c r="G59" s="465"/>
      <c r="H59" s="431"/>
      <c r="I59" s="431"/>
      <c r="J59" s="591"/>
      <c r="K59" s="592"/>
      <c r="L59" s="687"/>
      <c r="M59" s="688"/>
      <c r="N59" s="689"/>
      <c r="O59" s="465"/>
      <c r="P59" s="431"/>
      <c r="Q59" s="437"/>
      <c r="R59" s="593"/>
      <c r="S59" s="594"/>
      <c r="T59" s="776"/>
      <c r="U59" s="777" t="s">
        <v>117</v>
      </c>
      <c r="V59" s="778"/>
      <c r="W59" s="466"/>
      <c r="X59" s="431"/>
      <c r="Y59" s="431"/>
      <c r="Z59" s="591"/>
      <c r="AA59" s="595"/>
      <c r="AB59" s="776"/>
      <c r="AC59" s="777"/>
      <c r="AD59" s="778"/>
      <c r="AE59" s="465"/>
      <c r="AF59" s="431"/>
    </row>
    <row r="60" spans="1:32" ht="13.35" customHeight="1">
      <c r="A60" s="363" t="s">
        <v>118</v>
      </c>
      <c r="B60" s="352"/>
      <c r="C60" s="468" t="s">
        <v>119</v>
      </c>
      <c r="D60" s="440"/>
      <c r="E60" s="361"/>
      <c r="F60" s="361"/>
      <c r="G60" s="361"/>
      <c r="H60" s="421"/>
      <c r="I60" s="579"/>
      <c r="J60" s="366" t="s">
        <v>120</v>
      </c>
      <c r="K60" s="421"/>
      <c r="L60" s="596"/>
      <c r="M60" s="367"/>
      <c r="N60" s="367"/>
      <c r="O60" s="368"/>
      <c r="P60" s="369"/>
      <c r="Q60" s="438"/>
      <c r="R60" s="773" t="s">
        <v>121</v>
      </c>
      <c r="S60" s="774"/>
      <c r="T60" s="366"/>
      <c r="U60" s="367"/>
      <c r="V60" s="367"/>
      <c r="W60" s="368"/>
      <c r="X60" s="369"/>
      <c r="Y60" s="423"/>
      <c r="Z60" s="433" t="s">
        <v>122</v>
      </c>
      <c r="AA60" s="434"/>
      <c r="AB60" s="368"/>
      <c r="AC60" s="367"/>
      <c r="AD60" s="367"/>
      <c r="AE60" s="367"/>
      <c r="AF60" s="369"/>
    </row>
    <row r="61" spans="1:32">
      <c r="A61" s="184" t="s">
        <v>123</v>
      </c>
      <c r="B61" s="362" t="s">
        <v>74</v>
      </c>
      <c r="C61" s="597">
        <f>K61+S61</f>
        <v>15571</v>
      </c>
      <c r="H61" s="585"/>
      <c r="I61" s="598"/>
      <c r="J61" s="599" t="s">
        <v>74</v>
      </c>
      <c r="K61" s="597">
        <v>7535</v>
      </c>
      <c r="L61" s="600"/>
      <c r="P61" s="585"/>
      <c r="Q61" s="362"/>
      <c r="R61" s="599" t="s">
        <v>74</v>
      </c>
      <c r="S61" s="597">
        <v>8036</v>
      </c>
      <c r="T61" s="600"/>
      <c r="X61" s="585"/>
      <c r="Y61" s="362"/>
      <c r="Z61" s="601" t="s">
        <v>74</v>
      </c>
      <c r="AA61" s="597">
        <v>8591</v>
      </c>
      <c r="AF61" s="585"/>
    </row>
    <row r="62" spans="1:32">
      <c r="A62" s="184" t="s">
        <v>124</v>
      </c>
      <c r="B62" s="362" t="s">
        <v>74</v>
      </c>
      <c r="C62" s="597">
        <f t="shared" ref="C62:C63" si="16">K62+S62</f>
        <v>5655</v>
      </c>
      <c r="H62" s="585"/>
      <c r="I62" s="598"/>
      <c r="J62" s="599" t="s">
        <v>74</v>
      </c>
      <c r="K62" s="597">
        <v>3172</v>
      </c>
      <c r="L62" s="600"/>
      <c r="N62" s="602"/>
      <c r="P62" s="585"/>
      <c r="Q62" s="362"/>
      <c r="R62" s="599" t="s">
        <v>74</v>
      </c>
      <c r="S62" s="597">
        <v>2483</v>
      </c>
      <c r="T62" s="600"/>
      <c r="V62" s="602"/>
      <c r="X62" s="585"/>
      <c r="Y62" s="362"/>
      <c r="Z62" s="601" t="s">
        <v>74</v>
      </c>
      <c r="AA62" s="597">
        <v>4262</v>
      </c>
      <c r="AD62" s="602"/>
      <c r="AF62" s="585"/>
    </row>
    <row r="63" spans="1:32">
      <c r="A63" s="184" t="s">
        <v>125</v>
      </c>
      <c r="B63" s="362" t="s">
        <v>74</v>
      </c>
      <c r="C63" s="597">
        <f t="shared" si="16"/>
        <v>1084</v>
      </c>
      <c r="E63" s="528"/>
      <c r="H63" s="585"/>
      <c r="I63" s="598"/>
      <c r="J63" s="599" t="s">
        <v>74</v>
      </c>
      <c r="K63" s="597">
        <v>566</v>
      </c>
      <c r="L63" s="600"/>
      <c r="N63" s="602"/>
      <c r="P63" s="585"/>
      <c r="Q63" s="362"/>
      <c r="R63" s="599" t="s">
        <v>74</v>
      </c>
      <c r="S63" s="597">
        <v>518</v>
      </c>
      <c r="T63" s="600"/>
      <c r="V63" s="602"/>
      <c r="X63" s="585"/>
      <c r="Y63" s="362"/>
      <c r="Z63" s="601" t="s">
        <v>74</v>
      </c>
      <c r="AA63" s="597">
        <v>374</v>
      </c>
      <c r="AD63" s="602"/>
      <c r="AF63" s="585"/>
    </row>
    <row r="64" spans="1:32">
      <c r="A64" s="365" t="s">
        <v>126</v>
      </c>
      <c r="B64" s="362" t="s">
        <v>74</v>
      </c>
      <c r="C64" s="597">
        <f>SUM(C61:C63)</f>
        <v>22310</v>
      </c>
      <c r="H64" s="585"/>
      <c r="I64" s="597"/>
      <c r="J64" s="599" t="s">
        <v>74</v>
      </c>
      <c r="K64" s="597">
        <f>SUM(K61:K63)</f>
        <v>11273</v>
      </c>
      <c r="L64" s="603"/>
      <c r="M64" s="6"/>
      <c r="P64" s="585"/>
      <c r="Q64" s="362"/>
      <c r="R64" s="599" t="s">
        <v>74</v>
      </c>
      <c r="S64" s="597">
        <f>SUM(S61:S63)</f>
        <v>11037</v>
      </c>
      <c r="T64" s="603"/>
      <c r="U64" s="6"/>
      <c r="X64" s="585"/>
      <c r="Y64" s="362"/>
      <c r="Z64" s="601" t="s">
        <v>74</v>
      </c>
      <c r="AA64" s="597">
        <f>SUM(AA61:AA63)</f>
        <v>13227</v>
      </c>
      <c r="AF64" s="585"/>
    </row>
    <row r="65" spans="1:32" ht="14.25">
      <c r="A65" s="365" t="s">
        <v>127</v>
      </c>
      <c r="B65" s="362" t="s">
        <v>74</v>
      </c>
      <c r="C65" s="597">
        <v>60000</v>
      </c>
      <c r="E65" s="6"/>
      <c r="H65" s="604"/>
      <c r="I65" s="598"/>
      <c r="J65" s="599" t="s">
        <v>74</v>
      </c>
      <c r="K65" s="606" t="s">
        <v>10</v>
      </c>
      <c r="L65" s="600"/>
      <c r="M65" s="6"/>
      <c r="N65" s="6"/>
      <c r="P65" s="585"/>
      <c r="Q65" s="605"/>
      <c r="R65" s="599" t="s">
        <v>74</v>
      </c>
      <c r="S65" s="606" t="s">
        <v>10</v>
      </c>
      <c r="T65" s="600"/>
      <c r="U65" s="6"/>
      <c r="V65" s="6"/>
      <c r="X65" s="585"/>
      <c r="Y65" s="605"/>
      <c r="Z65" s="601" t="s">
        <v>74</v>
      </c>
      <c r="AA65" s="606" t="s">
        <v>10</v>
      </c>
      <c r="AC65" s="6"/>
      <c r="AF65" s="604"/>
    </row>
    <row r="66" spans="1:32">
      <c r="A66" s="365" t="s">
        <v>128</v>
      </c>
      <c r="B66" s="362" t="s">
        <v>129</v>
      </c>
      <c r="C66" s="607">
        <f>C64/C65</f>
        <v>0.37183333333333335</v>
      </c>
      <c r="E66" s="6"/>
      <c r="H66" s="604"/>
      <c r="I66" s="598"/>
      <c r="J66" s="599" t="s">
        <v>129</v>
      </c>
      <c r="K66" s="608">
        <v>0</v>
      </c>
      <c r="L66" s="600"/>
      <c r="M66" s="6"/>
      <c r="N66" s="6"/>
      <c r="P66" s="585"/>
      <c r="Q66" s="605"/>
      <c r="R66" s="599" t="s">
        <v>129</v>
      </c>
      <c r="S66" s="608">
        <v>0</v>
      </c>
      <c r="T66" s="600"/>
      <c r="U66" s="6"/>
      <c r="V66" s="6"/>
      <c r="X66" s="585"/>
      <c r="Y66" s="605"/>
      <c r="Z66" s="601" t="s">
        <v>129</v>
      </c>
      <c r="AA66" s="608">
        <v>0</v>
      </c>
      <c r="AC66" s="6"/>
      <c r="AF66" s="604"/>
    </row>
    <row r="67" spans="1:32">
      <c r="A67" s="581" t="s">
        <v>130</v>
      </c>
      <c r="B67" s="582" t="s">
        <v>74</v>
      </c>
      <c r="C67" s="609">
        <v>934</v>
      </c>
      <c r="D67" s="587"/>
      <c r="E67" s="610"/>
      <c r="F67" s="587"/>
      <c r="G67" s="587"/>
      <c r="H67" s="611"/>
      <c r="I67" s="612"/>
      <c r="J67" s="613" t="s">
        <v>74</v>
      </c>
      <c r="K67" s="614">
        <v>557</v>
      </c>
      <c r="L67" s="615"/>
      <c r="M67" s="610"/>
      <c r="N67" s="610"/>
      <c r="O67" s="587"/>
      <c r="P67" s="588"/>
      <c r="Q67" s="616"/>
      <c r="R67" s="613" t="s">
        <v>74</v>
      </c>
      <c r="S67" s="614"/>
      <c r="T67" s="615"/>
      <c r="U67" s="610"/>
      <c r="V67" s="610"/>
      <c r="W67" s="587"/>
      <c r="X67" s="588"/>
      <c r="Y67" s="616"/>
      <c r="Z67" s="617" t="s">
        <v>74</v>
      </c>
      <c r="AA67" s="614">
        <v>821</v>
      </c>
      <c r="AB67" s="587"/>
      <c r="AC67" s="610"/>
      <c r="AD67" s="587"/>
      <c r="AE67" s="587"/>
      <c r="AF67" s="611"/>
    </row>
    <row r="69" spans="1:32" ht="14.25">
      <c r="A69" s="964" t="s">
        <v>131</v>
      </c>
      <c r="B69" s="964"/>
      <c r="C69" s="964"/>
      <c r="D69" s="964"/>
      <c r="E69" s="964"/>
      <c r="F69" s="964"/>
      <c r="G69" s="964"/>
      <c r="H69" s="964"/>
      <c r="I69" s="964"/>
      <c r="J69" s="964"/>
      <c r="K69" s="964"/>
      <c r="L69" s="964"/>
      <c r="M69" s="964"/>
      <c r="N69" s="964"/>
      <c r="O69" s="964"/>
      <c r="P69" s="964"/>
    </row>
    <row r="70" spans="1:32" ht="14.25">
      <c r="A70" s="965" t="s">
        <v>132</v>
      </c>
      <c r="B70" s="965"/>
      <c r="C70" s="965"/>
      <c r="D70" s="965"/>
      <c r="E70" s="965"/>
      <c r="F70" s="965"/>
      <c r="G70" s="965"/>
      <c r="H70" s="965"/>
      <c r="I70" s="965"/>
      <c r="J70" s="965"/>
      <c r="K70" s="965"/>
      <c r="L70" s="965"/>
      <c r="M70" s="965"/>
      <c r="N70" s="965"/>
      <c r="O70" s="965"/>
      <c r="P70" s="965"/>
    </row>
    <row r="71" spans="1:32" ht="15">
      <c r="A71" s="966" t="s">
        <v>133</v>
      </c>
      <c r="B71" s="966"/>
      <c r="C71" s="966"/>
      <c r="D71" s="966"/>
      <c r="E71" s="966"/>
      <c r="F71" s="966"/>
      <c r="G71" s="966"/>
      <c r="H71" s="966"/>
      <c r="I71" s="966"/>
      <c r="J71" s="966"/>
      <c r="K71" s="966"/>
      <c r="L71" s="966"/>
      <c r="M71" s="966"/>
      <c r="N71" s="966"/>
      <c r="O71" s="966"/>
      <c r="P71" s="966"/>
      <c r="Q71" s="666"/>
      <c r="R71" s="665"/>
      <c r="S71" s="666"/>
      <c r="W71" s="528"/>
    </row>
    <row r="72" spans="1:32" ht="15" customHeight="1">
      <c r="A72" s="769" t="s">
        <v>134</v>
      </c>
      <c r="B72" s="769"/>
      <c r="C72" s="769"/>
      <c r="D72" s="769"/>
      <c r="E72" s="769"/>
      <c r="F72" s="769"/>
      <c r="G72" s="769"/>
      <c r="H72" s="769"/>
      <c r="I72" s="769"/>
      <c r="J72" s="769"/>
      <c r="K72" s="769"/>
      <c r="L72" s="769"/>
      <c r="M72" s="769"/>
      <c r="N72" s="769"/>
      <c r="O72" s="769"/>
      <c r="P72" s="769"/>
      <c r="Q72" s="666"/>
      <c r="R72" s="665"/>
      <c r="S72" s="666"/>
    </row>
    <row r="73" spans="1:32" ht="12.75" customHeight="1">
      <c r="A73" s="769" t="s">
        <v>135</v>
      </c>
      <c r="B73" s="769"/>
      <c r="C73" s="769"/>
      <c r="D73" s="769"/>
      <c r="E73" s="769"/>
      <c r="F73" s="769"/>
      <c r="G73" s="769"/>
      <c r="H73" s="769"/>
      <c r="I73" s="769"/>
      <c r="J73" s="769"/>
      <c r="K73" s="769"/>
      <c r="L73" s="769"/>
      <c r="M73" s="769"/>
      <c r="N73" s="769"/>
      <c r="O73" s="769"/>
      <c r="P73" s="769"/>
    </row>
    <row r="74" spans="1:32" ht="12.75" customHeight="1">
      <c r="A74" s="769" t="s">
        <v>136</v>
      </c>
      <c r="B74" s="769"/>
      <c r="C74" s="769"/>
      <c r="D74" s="769"/>
      <c r="E74" s="769"/>
      <c r="F74" s="769"/>
      <c r="G74" s="769"/>
      <c r="H74" s="769"/>
      <c r="I74" s="769"/>
      <c r="J74" s="769"/>
      <c r="K74" s="769"/>
      <c r="L74" s="769"/>
      <c r="M74" s="769"/>
      <c r="N74" s="769"/>
      <c r="O74" s="769"/>
      <c r="P74" s="769"/>
    </row>
    <row r="75" spans="1:32" ht="13.5" customHeight="1">
      <c r="A75" s="775" t="s">
        <v>137</v>
      </c>
      <c r="B75" s="775"/>
      <c r="C75" s="775"/>
      <c r="D75" s="775"/>
      <c r="E75" s="775"/>
      <c r="F75" s="775"/>
      <c r="G75" s="775"/>
      <c r="H75" s="775"/>
      <c r="I75" s="775"/>
      <c r="J75" s="775"/>
      <c r="K75" s="775"/>
      <c r="L75" s="775"/>
      <c r="M75" s="775"/>
      <c r="N75" s="775"/>
      <c r="O75" s="775"/>
      <c r="P75" s="775"/>
    </row>
    <row r="76" spans="1:32" ht="13.5" customHeight="1">
      <c r="A76" s="775" t="s">
        <v>138</v>
      </c>
      <c r="B76" s="775"/>
      <c r="C76" s="775"/>
      <c r="D76" s="775"/>
      <c r="E76" s="775"/>
      <c r="F76" s="775"/>
      <c r="G76" s="775"/>
      <c r="H76" s="775"/>
      <c r="I76" s="775"/>
      <c r="J76" s="775"/>
      <c r="K76" s="775"/>
      <c r="L76" s="775"/>
      <c r="M76" s="775"/>
      <c r="N76" s="775"/>
      <c r="O76" s="775"/>
      <c r="P76" s="775"/>
    </row>
    <row r="77" spans="1:32" ht="14.25">
      <c r="A77" s="965" t="s">
        <v>139</v>
      </c>
      <c r="B77" s="965"/>
      <c r="C77" s="965"/>
      <c r="D77" s="965"/>
      <c r="E77" s="965"/>
      <c r="F77" s="965"/>
      <c r="G77" s="965"/>
      <c r="H77" s="965"/>
      <c r="I77" s="965"/>
      <c r="J77" s="965"/>
      <c r="K77" s="965"/>
      <c r="L77" s="965"/>
      <c r="M77" s="965"/>
      <c r="N77" s="965"/>
      <c r="O77" s="965"/>
      <c r="P77" s="965"/>
    </row>
    <row r="78" spans="1:32" ht="14.25">
      <c r="A78" s="965" t="s">
        <v>548</v>
      </c>
      <c r="B78" s="965"/>
      <c r="C78" s="965"/>
      <c r="D78" s="965"/>
      <c r="E78" s="965"/>
      <c r="F78" s="965"/>
      <c r="G78" s="965"/>
      <c r="H78" s="965"/>
      <c r="I78" s="965"/>
      <c r="J78" s="965"/>
      <c r="K78" s="965"/>
      <c r="L78" s="965"/>
      <c r="M78" s="965"/>
      <c r="N78" s="965"/>
      <c r="O78" s="965"/>
      <c r="P78" s="965"/>
    </row>
    <row r="79" spans="1:32" ht="15.75" customHeight="1">
      <c r="A79" s="769" t="s">
        <v>140</v>
      </c>
      <c r="B79" s="769"/>
      <c r="C79" s="769"/>
      <c r="D79" s="769"/>
      <c r="E79" s="769"/>
      <c r="F79" s="769"/>
      <c r="G79" s="769"/>
      <c r="H79" s="769"/>
      <c r="I79" s="769"/>
      <c r="J79" s="769"/>
      <c r="K79" s="769"/>
      <c r="L79" s="769"/>
      <c r="M79" s="769"/>
      <c r="N79" s="769"/>
      <c r="O79" s="769"/>
      <c r="P79" s="769"/>
    </row>
    <row r="80" spans="1:32" ht="12.75" customHeight="1">
      <c r="A80" s="769" t="s">
        <v>141</v>
      </c>
      <c r="B80" s="769"/>
      <c r="C80" s="769"/>
      <c r="D80" s="769"/>
      <c r="E80" s="769"/>
      <c r="F80" s="769"/>
      <c r="G80" s="769"/>
      <c r="H80" s="769"/>
      <c r="I80" s="769"/>
      <c r="J80" s="769"/>
      <c r="K80" s="769"/>
      <c r="L80" s="769"/>
      <c r="M80" s="769"/>
      <c r="N80" s="769"/>
      <c r="O80" s="769"/>
      <c r="P80" s="769"/>
    </row>
    <row r="81" spans="1:16" ht="12.75" customHeight="1">
      <c r="A81" s="769" t="s">
        <v>550</v>
      </c>
      <c r="B81" s="769"/>
      <c r="C81" s="769"/>
      <c r="D81" s="769"/>
      <c r="E81" s="769"/>
      <c r="F81" s="769"/>
      <c r="G81" s="769"/>
      <c r="H81" s="769"/>
      <c r="I81" s="769"/>
      <c r="J81" s="769"/>
      <c r="K81" s="769"/>
      <c r="L81" s="769"/>
      <c r="M81" s="769"/>
      <c r="N81" s="769"/>
      <c r="O81" s="769"/>
      <c r="P81" s="769"/>
    </row>
    <row r="82" spans="1:16" ht="12.75" customHeight="1">
      <c r="A82" s="771" t="s">
        <v>142</v>
      </c>
      <c r="B82" s="771"/>
      <c r="C82" s="771"/>
      <c r="D82" s="771"/>
      <c r="E82" s="771"/>
      <c r="F82" s="771"/>
      <c r="G82" s="771"/>
      <c r="H82" s="771"/>
      <c r="I82" s="771"/>
      <c r="J82" s="771"/>
      <c r="K82" s="771"/>
      <c r="L82" s="771"/>
      <c r="M82" s="771"/>
      <c r="N82" s="771"/>
      <c r="O82" s="771"/>
      <c r="P82" s="771"/>
    </row>
    <row r="84" spans="1:16" ht="32.25" customHeight="1">
      <c r="A84" s="772"/>
      <c r="B84" s="772"/>
      <c r="C84" s="772"/>
      <c r="D84" s="772"/>
    </row>
  </sheetData>
  <mergeCells count="30">
    <mergeCell ref="A78:P78"/>
    <mergeCell ref="A79:P79"/>
    <mergeCell ref="A80:P80"/>
    <mergeCell ref="A81:P81"/>
    <mergeCell ref="A82:P82"/>
    <mergeCell ref="A3:AF3"/>
    <mergeCell ref="A69:P69"/>
    <mergeCell ref="A70:P70"/>
    <mergeCell ref="A71:P71"/>
    <mergeCell ref="A72:P72"/>
    <mergeCell ref="D59:F59"/>
    <mergeCell ref="T59:V59"/>
    <mergeCell ref="AB59:AD59"/>
    <mergeCell ref="B5:H5"/>
    <mergeCell ref="J5:P5"/>
    <mergeCell ref="R5:X5"/>
    <mergeCell ref="Z5:AF5"/>
    <mergeCell ref="C6:H6"/>
    <mergeCell ref="K6:P6"/>
    <mergeCell ref="S6:X6"/>
    <mergeCell ref="AA6:AF6"/>
    <mergeCell ref="A1:AF1"/>
    <mergeCell ref="A2:AF2"/>
    <mergeCell ref="A84:D84"/>
    <mergeCell ref="R60:S60"/>
    <mergeCell ref="A73:P73"/>
    <mergeCell ref="A74:P74"/>
    <mergeCell ref="A75:P75"/>
    <mergeCell ref="A76:P76"/>
    <mergeCell ref="A77:P77"/>
  </mergeCells>
  <printOptions horizontalCentered="1" verticalCentered="1" headings="1"/>
  <pageMargins left="0.25" right="0.25" top="0.5" bottom="0.5" header="0.5" footer="0.5"/>
  <pageSetup paperSize="17"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opLeftCell="A49" zoomScale="90" zoomScaleNormal="90" zoomScaleSheetLayoutView="80" workbookViewId="0">
      <selection activeCell="E87" sqref="E87"/>
    </sheetView>
  </sheetViews>
  <sheetFormatPr defaultColWidth="8.5703125" defaultRowHeight="12.75"/>
  <cols>
    <col min="1" max="1" width="41.5703125" customWidth="1"/>
    <col min="2" max="2" width="7.5703125" customWidth="1"/>
    <col min="3" max="3" width="10.140625" customWidth="1"/>
    <col min="4" max="4" width="12.42578125" customWidth="1"/>
    <col min="5" max="5" width="9.5703125" customWidth="1"/>
    <col min="6" max="6" width="10.5703125" customWidth="1"/>
    <col min="7" max="7" width="11.42578125" customWidth="1"/>
    <col min="8" max="8" width="13.5703125" customWidth="1"/>
  </cols>
  <sheetData>
    <row r="1" spans="1:8" ht="15.75">
      <c r="A1" s="789" t="s">
        <v>143</v>
      </c>
      <c r="B1" s="789"/>
      <c r="C1" s="789"/>
      <c r="D1" s="789"/>
      <c r="E1" s="789"/>
      <c r="F1" s="789"/>
      <c r="G1" s="789"/>
      <c r="H1" s="789"/>
    </row>
    <row r="2" spans="1:8" ht="15.75" customHeight="1">
      <c r="A2" s="762" t="s">
        <v>1</v>
      </c>
      <c r="B2" s="762"/>
      <c r="C2" s="762"/>
      <c r="D2" s="762"/>
      <c r="E2" s="762"/>
      <c r="F2" s="762"/>
      <c r="G2" s="762"/>
      <c r="H2" s="762"/>
    </row>
    <row r="3" spans="1:8" ht="15.75" customHeight="1">
      <c r="A3" s="767" t="s">
        <v>572</v>
      </c>
      <c r="B3" s="767"/>
      <c r="C3" s="767"/>
      <c r="D3" s="767"/>
      <c r="E3" s="767"/>
      <c r="F3" s="767"/>
      <c r="G3" s="767"/>
      <c r="H3" s="767"/>
    </row>
    <row r="4" spans="1:8" ht="16.5" thickBot="1">
      <c r="A4" s="699"/>
      <c r="B4" s="17"/>
      <c r="C4" s="700"/>
      <c r="D4" s="700"/>
      <c r="E4" s="700"/>
      <c r="F4" s="700"/>
      <c r="G4" s="10" t="s">
        <v>144</v>
      </c>
    </row>
    <row r="5" spans="1:8" ht="16.5" thickBot="1">
      <c r="A5" s="699"/>
      <c r="B5" s="264"/>
      <c r="C5" s="790" t="s">
        <v>145</v>
      </c>
      <c r="D5" s="790"/>
      <c r="E5" s="790"/>
      <c r="F5" s="790"/>
      <c r="G5" s="790"/>
      <c r="H5" s="791"/>
    </row>
    <row r="6" spans="1:8">
      <c r="A6" s="110"/>
      <c r="B6" s="110"/>
      <c r="C6" s="792" t="s">
        <v>57</v>
      </c>
      <c r="D6" s="793"/>
      <c r="E6" s="793"/>
      <c r="F6" s="793"/>
      <c r="G6" s="793"/>
      <c r="H6" s="794"/>
    </row>
    <row r="7" spans="1:8" ht="27">
      <c r="A7" s="105" t="s">
        <v>59</v>
      </c>
      <c r="B7" s="109" t="s">
        <v>60</v>
      </c>
      <c r="C7" s="114" t="s">
        <v>61</v>
      </c>
      <c r="D7" s="702" t="s">
        <v>146</v>
      </c>
      <c r="E7" s="702" t="s">
        <v>147</v>
      </c>
      <c r="F7" s="702" t="s">
        <v>148</v>
      </c>
      <c r="G7" s="702" t="s">
        <v>149</v>
      </c>
      <c r="H7" s="113" t="s">
        <v>66</v>
      </c>
    </row>
    <row r="8" spans="1:8">
      <c r="A8" s="104" t="s">
        <v>9</v>
      </c>
      <c r="B8" s="220"/>
      <c r="C8" s="182"/>
      <c r="D8" s="217"/>
      <c r="E8" s="217"/>
      <c r="F8" s="217"/>
      <c r="G8" s="217"/>
      <c r="H8" s="194"/>
    </row>
    <row r="9" spans="1:8">
      <c r="A9" s="107" t="s">
        <v>73</v>
      </c>
      <c r="B9" s="362" t="s">
        <v>74</v>
      </c>
      <c r="C9" s="189"/>
      <c r="D9" s="190"/>
      <c r="E9" s="190"/>
      <c r="F9" s="190"/>
      <c r="G9" s="99"/>
      <c r="H9" s="191">
        <v>0</v>
      </c>
    </row>
    <row r="10" spans="1:8" ht="14.25">
      <c r="A10" s="107" t="s">
        <v>150</v>
      </c>
      <c r="B10" s="362" t="s">
        <v>74</v>
      </c>
      <c r="C10" s="189"/>
      <c r="D10" s="190"/>
      <c r="E10" s="190"/>
      <c r="F10" s="190"/>
      <c r="G10" s="99"/>
      <c r="H10" s="191">
        <v>0</v>
      </c>
    </row>
    <row r="11" spans="1:8">
      <c r="A11" s="107" t="s">
        <v>76</v>
      </c>
      <c r="B11" s="362" t="s">
        <v>77</v>
      </c>
      <c r="C11" s="189"/>
      <c r="D11" s="190"/>
      <c r="E11" s="190"/>
      <c r="F11" s="190"/>
      <c r="G11" s="99"/>
      <c r="H11" s="191">
        <v>0</v>
      </c>
    </row>
    <row r="12" spans="1:8">
      <c r="A12" s="490" t="s">
        <v>78</v>
      </c>
      <c r="B12" s="362" t="s">
        <v>77</v>
      </c>
      <c r="C12" s="189"/>
      <c r="D12" s="190"/>
      <c r="E12" s="190"/>
      <c r="F12" s="190"/>
      <c r="G12" s="99"/>
      <c r="H12" s="191">
        <v>0</v>
      </c>
    </row>
    <row r="13" spans="1:8">
      <c r="A13" s="107"/>
      <c r="B13" s="107"/>
      <c r="C13" s="189"/>
      <c r="D13" s="190"/>
      <c r="E13" s="190"/>
      <c r="F13" s="190"/>
      <c r="G13" s="99"/>
      <c r="H13" s="191"/>
    </row>
    <row r="14" spans="1:8">
      <c r="A14" s="103" t="s">
        <v>11</v>
      </c>
      <c r="B14" s="140"/>
      <c r="C14" s="192"/>
      <c r="D14" s="193"/>
      <c r="E14" s="193"/>
      <c r="F14" s="193"/>
      <c r="G14" s="193"/>
      <c r="H14" s="194"/>
    </row>
    <row r="15" spans="1:8" ht="14.25">
      <c r="A15" s="184" t="s">
        <v>151</v>
      </c>
      <c r="B15" s="362" t="s">
        <v>74</v>
      </c>
      <c r="C15" s="195"/>
      <c r="D15" s="196"/>
      <c r="E15" s="196"/>
      <c r="F15" s="196"/>
      <c r="G15" s="99"/>
      <c r="H15" s="191">
        <v>0</v>
      </c>
    </row>
    <row r="16" spans="1:8" ht="14.25">
      <c r="A16" s="184" t="s">
        <v>152</v>
      </c>
      <c r="B16" s="362" t="s">
        <v>74</v>
      </c>
      <c r="C16" s="195"/>
      <c r="D16" s="196"/>
      <c r="E16" s="196"/>
      <c r="F16" s="196"/>
      <c r="G16" s="99"/>
      <c r="H16" s="191">
        <v>0</v>
      </c>
    </row>
    <row r="17" spans="1:8">
      <c r="A17" s="184" t="s">
        <v>81</v>
      </c>
      <c r="B17" s="362" t="s">
        <v>74</v>
      </c>
      <c r="C17" s="195"/>
      <c r="D17" s="196"/>
      <c r="E17" s="196"/>
      <c r="F17" s="196"/>
      <c r="G17" s="99"/>
      <c r="H17" s="191">
        <v>0</v>
      </c>
    </row>
    <row r="18" spans="1:8">
      <c r="A18" s="184"/>
      <c r="B18" s="362"/>
      <c r="C18" s="195"/>
      <c r="D18" s="196"/>
      <c r="E18" s="196"/>
      <c r="F18" s="196"/>
      <c r="G18" s="99"/>
      <c r="H18" s="191"/>
    </row>
    <row r="19" spans="1:8">
      <c r="A19" s="184" t="s">
        <v>82</v>
      </c>
      <c r="B19" s="362" t="s">
        <v>77</v>
      </c>
      <c r="C19" s="195"/>
      <c r="D19" s="196"/>
      <c r="E19" s="196"/>
      <c r="F19" s="196"/>
      <c r="G19" s="99"/>
      <c r="H19" s="191">
        <v>0</v>
      </c>
    </row>
    <row r="20" spans="1:8">
      <c r="A20" s="184" t="s">
        <v>83</v>
      </c>
      <c r="B20" s="362" t="s">
        <v>77</v>
      </c>
      <c r="C20" s="195"/>
      <c r="D20" s="196"/>
      <c r="E20" s="196"/>
      <c r="F20" s="196"/>
      <c r="G20" s="99"/>
      <c r="H20" s="191">
        <v>0</v>
      </c>
    </row>
    <row r="21" spans="1:8">
      <c r="A21" s="184" t="s">
        <v>84</v>
      </c>
      <c r="B21" s="362" t="s">
        <v>77</v>
      </c>
      <c r="C21" s="195"/>
      <c r="D21" s="196"/>
      <c r="E21" s="196"/>
      <c r="F21" s="196"/>
      <c r="G21" s="99"/>
      <c r="H21" s="191">
        <v>0</v>
      </c>
    </row>
    <row r="22" spans="1:8">
      <c r="A22" s="184" t="s">
        <v>85</v>
      </c>
      <c r="B22" s="362" t="s">
        <v>77</v>
      </c>
      <c r="C22" s="195"/>
      <c r="D22" s="196"/>
      <c r="E22" s="196"/>
      <c r="F22" s="196"/>
      <c r="G22" s="99"/>
      <c r="H22" s="191">
        <v>0</v>
      </c>
    </row>
    <row r="23" spans="1:8">
      <c r="A23" s="107"/>
      <c r="B23" s="107"/>
      <c r="C23" s="195"/>
      <c r="D23" s="196"/>
      <c r="E23" s="196"/>
      <c r="F23" s="196"/>
      <c r="G23" s="99"/>
      <c r="H23" s="191"/>
    </row>
    <row r="24" spans="1:8">
      <c r="A24" s="107"/>
      <c r="B24" s="107"/>
      <c r="C24" s="195"/>
      <c r="D24" s="196"/>
      <c r="E24" s="196"/>
      <c r="F24" s="196"/>
      <c r="G24" s="99"/>
      <c r="H24" s="191"/>
    </row>
    <row r="25" spans="1:8">
      <c r="A25" s="103" t="s">
        <v>12</v>
      </c>
      <c r="B25" s="140"/>
      <c r="C25" s="192"/>
      <c r="D25" s="193"/>
      <c r="E25" s="193"/>
      <c r="F25" s="193"/>
      <c r="G25" s="193"/>
      <c r="H25" s="194"/>
    </row>
    <row r="26" spans="1:8" s="9" customFormat="1" ht="14.25">
      <c r="A26" s="107" t="s">
        <v>153</v>
      </c>
      <c r="B26" s="107" t="s">
        <v>74</v>
      </c>
      <c r="C26" s="197"/>
      <c r="D26" s="198"/>
      <c r="E26" s="198"/>
      <c r="F26" s="198"/>
      <c r="G26" s="99"/>
      <c r="H26" s="191">
        <v>0</v>
      </c>
    </row>
    <row r="27" spans="1:8">
      <c r="A27" s="106" t="s">
        <v>87</v>
      </c>
      <c r="B27" s="106" t="s">
        <v>74</v>
      </c>
      <c r="C27" s="200"/>
      <c r="D27" s="201"/>
      <c r="E27" s="201"/>
      <c r="F27" s="201"/>
      <c r="G27" s="201"/>
      <c r="H27" s="199">
        <v>0</v>
      </c>
    </row>
    <row r="28" spans="1:8">
      <c r="A28" s="10"/>
      <c r="B28" s="10"/>
      <c r="C28" s="202"/>
      <c r="D28" s="203"/>
      <c r="E28" s="203"/>
      <c r="F28" s="203"/>
      <c r="G28" s="99"/>
      <c r="H28" s="191"/>
    </row>
    <row r="29" spans="1:8">
      <c r="A29" s="103" t="s">
        <v>88</v>
      </c>
      <c r="B29" s="140"/>
      <c r="C29" s="192"/>
      <c r="D29" s="193"/>
      <c r="E29" s="193"/>
      <c r="F29" s="193"/>
      <c r="G29" s="193"/>
      <c r="H29" s="194"/>
    </row>
    <row r="30" spans="1:8">
      <c r="A30" s="184" t="s">
        <v>89</v>
      </c>
      <c r="B30" s="362" t="s">
        <v>74</v>
      </c>
      <c r="C30" s="204"/>
      <c r="D30" s="205"/>
      <c r="E30" s="205"/>
      <c r="F30" s="205"/>
      <c r="G30" s="99"/>
      <c r="H30" s="191">
        <v>0</v>
      </c>
    </row>
    <row r="31" spans="1:8">
      <c r="A31" s="184" t="s">
        <v>90</v>
      </c>
      <c r="B31" s="362" t="s">
        <v>74</v>
      </c>
      <c r="C31" s="204"/>
      <c r="D31" s="205"/>
      <c r="E31" s="205"/>
      <c r="F31" s="205"/>
      <c r="G31" s="99"/>
      <c r="H31" s="191">
        <v>0</v>
      </c>
    </row>
    <row r="32" spans="1:8">
      <c r="A32" s="184" t="s">
        <v>91</v>
      </c>
      <c r="B32" s="362" t="s">
        <v>74</v>
      </c>
      <c r="C32" s="204"/>
      <c r="D32" s="205"/>
      <c r="E32" s="205"/>
      <c r="F32" s="205"/>
      <c r="G32" s="99"/>
      <c r="H32" s="191">
        <v>0</v>
      </c>
    </row>
    <row r="33" spans="1:8">
      <c r="A33" s="184" t="s">
        <v>92</v>
      </c>
      <c r="B33" s="362" t="s">
        <v>74</v>
      </c>
      <c r="C33" s="204"/>
      <c r="D33" s="205"/>
      <c r="E33" s="205"/>
      <c r="F33" s="205"/>
      <c r="G33" s="99"/>
      <c r="H33" s="191">
        <v>0</v>
      </c>
    </row>
    <row r="34" spans="1:8">
      <c r="A34" s="184" t="s">
        <v>93</v>
      </c>
      <c r="B34" s="362" t="s">
        <v>74</v>
      </c>
      <c r="C34" s="204"/>
      <c r="D34" s="205"/>
      <c r="E34" s="205"/>
      <c r="F34" s="205"/>
      <c r="G34" s="99"/>
      <c r="H34" s="191">
        <v>0</v>
      </c>
    </row>
    <row r="35" spans="1:8">
      <c r="A35" s="184" t="s">
        <v>94</v>
      </c>
      <c r="B35" s="362" t="s">
        <v>74</v>
      </c>
      <c r="C35" s="204"/>
      <c r="D35" s="205"/>
      <c r="E35" s="205"/>
      <c r="F35" s="205"/>
      <c r="G35" s="99"/>
      <c r="H35" s="191">
        <v>0</v>
      </c>
    </row>
    <row r="36" spans="1:8">
      <c r="A36" s="184" t="s">
        <v>95</v>
      </c>
      <c r="B36" s="362" t="s">
        <v>74</v>
      </c>
      <c r="C36" s="204"/>
      <c r="D36" s="205"/>
      <c r="E36" s="205"/>
      <c r="F36" s="205"/>
      <c r="G36" s="99"/>
      <c r="H36" s="191">
        <v>0</v>
      </c>
    </row>
    <row r="37" spans="1:8">
      <c r="A37" s="184" t="s">
        <v>96</v>
      </c>
      <c r="B37" s="362" t="s">
        <v>74</v>
      </c>
      <c r="C37" s="204"/>
      <c r="D37" s="205"/>
      <c r="E37" s="205"/>
      <c r="F37" s="205"/>
      <c r="G37" s="99"/>
      <c r="H37" s="191">
        <v>0</v>
      </c>
    </row>
    <row r="38" spans="1:8">
      <c r="A38" s="184" t="s">
        <v>97</v>
      </c>
      <c r="B38" s="362" t="s">
        <v>74</v>
      </c>
      <c r="C38" s="204"/>
      <c r="D38" s="205"/>
      <c r="E38" s="205"/>
      <c r="F38" s="205"/>
      <c r="G38" s="99"/>
      <c r="H38" s="191">
        <v>0</v>
      </c>
    </row>
    <row r="39" spans="1:8">
      <c r="A39" s="184" t="s">
        <v>98</v>
      </c>
      <c r="B39" s="362" t="s">
        <v>74</v>
      </c>
      <c r="C39" s="204"/>
      <c r="D39" s="205"/>
      <c r="E39" s="205"/>
      <c r="F39" s="205"/>
      <c r="G39" s="99"/>
      <c r="H39" s="191">
        <v>0</v>
      </c>
    </row>
    <row r="40" spans="1:8">
      <c r="A40" s="107"/>
      <c r="B40" s="107"/>
      <c r="C40" s="204"/>
      <c r="D40" s="205"/>
      <c r="E40" s="205"/>
      <c r="F40" s="205"/>
      <c r="G40" s="99"/>
      <c r="H40" s="191"/>
    </row>
    <row r="41" spans="1:8">
      <c r="A41" s="107"/>
      <c r="B41" s="107"/>
      <c r="C41" s="204"/>
      <c r="D41" s="205"/>
      <c r="E41" s="205"/>
      <c r="F41" s="205"/>
      <c r="G41" s="99"/>
      <c r="H41" s="191"/>
    </row>
    <row r="42" spans="1:8">
      <c r="A42" s="103" t="s">
        <v>99</v>
      </c>
      <c r="B42" s="140"/>
      <c r="C42" s="192"/>
      <c r="D42" s="193"/>
      <c r="E42" s="193"/>
      <c r="F42" s="193"/>
      <c r="G42" s="206"/>
      <c r="H42" s="194"/>
    </row>
    <row r="43" spans="1:8">
      <c r="A43" s="107" t="s">
        <v>100</v>
      </c>
      <c r="B43" s="107" t="s">
        <v>74</v>
      </c>
      <c r="C43" s="207"/>
      <c r="D43" s="208"/>
      <c r="E43" s="208"/>
      <c r="F43" s="208"/>
      <c r="G43" s="99"/>
      <c r="H43" s="191">
        <v>0</v>
      </c>
    </row>
    <row r="44" spans="1:8">
      <c r="A44" s="107" t="s">
        <v>101</v>
      </c>
      <c r="B44" s="107" t="s">
        <v>74</v>
      </c>
      <c r="C44" s="207"/>
      <c r="D44" s="208"/>
      <c r="E44" s="208"/>
      <c r="F44" s="208"/>
      <c r="G44" s="99"/>
      <c r="H44" s="191">
        <v>0</v>
      </c>
    </row>
    <row r="45" spans="1:8">
      <c r="A45" s="107"/>
      <c r="B45" s="107"/>
      <c r="C45" s="207"/>
      <c r="D45" s="208"/>
      <c r="E45" s="208"/>
      <c r="F45" s="208"/>
      <c r="G45" s="99"/>
      <c r="H45" s="191"/>
    </row>
    <row r="46" spans="1:8">
      <c r="A46" s="103" t="s">
        <v>154</v>
      </c>
      <c r="B46" s="140"/>
      <c r="C46" s="192"/>
      <c r="D46" s="193"/>
      <c r="E46" s="193"/>
      <c r="F46" s="193"/>
      <c r="G46" s="193"/>
      <c r="H46" s="194"/>
    </row>
    <row r="47" spans="1:8">
      <c r="A47" s="184" t="s">
        <v>15</v>
      </c>
      <c r="B47" s="362" t="s">
        <v>74</v>
      </c>
      <c r="C47" s="209"/>
      <c r="D47" s="210"/>
      <c r="E47" s="210"/>
      <c r="F47" s="210"/>
      <c r="G47" s="99"/>
      <c r="H47" s="191">
        <v>0</v>
      </c>
    </row>
    <row r="48" spans="1:8">
      <c r="A48" s="184"/>
      <c r="B48" s="362"/>
      <c r="C48" s="209"/>
      <c r="D48" s="210"/>
      <c r="E48" s="210"/>
      <c r="F48" s="210"/>
      <c r="G48" s="99"/>
      <c r="H48" s="191">
        <v>0</v>
      </c>
    </row>
    <row r="49" spans="1:8">
      <c r="A49" s="184" t="s">
        <v>102</v>
      </c>
      <c r="B49" s="362" t="s">
        <v>77</v>
      </c>
      <c r="C49" s="209"/>
      <c r="D49" s="210"/>
      <c r="E49" s="210"/>
      <c r="F49" s="210"/>
      <c r="G49" s="99"/>
      <c r="H49" s="191">
        <v>0</v>
      </c>
    </row>
    <row r="50" spans="1:8">
      <c r="A50" s="184" t="s">
        <v>103</v>
      </c>
      <c r="B50" s="362" t="s">
        <v>77</v>
      </c>
      <c r="C50" s="209"/>
      <c r="D50" s="210"/>
      <c r="E50" s="210"/>
      <c r="F50" s="210"/>
      <c r="G50" s="99"/>
      <c r="H50" s="191">
        <v>0</v>
      </c>
    </row>
    <row r="51" spans="1:8">
      <c r="A51" s="184" t="s">
        <v>104</v>
      </c>
      <c r="B51" s="362" t="s">
        <v>77</v>
      </c>
      <c r="C51" s="209"/>
      <c r="D51" s="210"/>
      <c r="E51" s="210"/>
      <c r="F51" s="210"/>
      <c r="G51" s="99"/>
      <c r="H51" s="191">
        <v>0</v>
      </c>
    </row>
    <row r="52" spans="1:8">
      <c r="A52" s="184" t="s">
        <v>105</v>
      </c>
      <c r="B52" s="362" t="s">
        <v>77</v>
      </c>
      <c r="C52" s="209"/>
      <c r="D52" s="210"/>
      <c r="E52" s="210"/>
      <c r="F52" s="210"/>
      <c r="G52" s="99"/>
      <c r="H52" s="191">
        <v>0</v>
      </c>
    </row>
    <row r="53" spans="1:8">
      <c r="A53" s="184" t="s">
        <v>106</v>
      </c>
      <c r="B53" s="362" t="s">
        <v>77</v>
      </c>
      <c r="C53" s="209"/>
      <c r="D53" s="210"/>
      <c r="E53" s="210"/>
      <c r="F53" s="210"/>
      <c r="G53" s="99"/>
      <c r="H53" s="191">
        <v>0</v>
      </c>
    </row>
    <row r="54" spans="1:8">
      <c r="A54" s="107"/>
      <c r="B54" s="107"/>
      <c r="C54" s="209"/>
      <c r="D54" s="210"/>
      <c r="E54" s="210"/>
      <c r="F54" s="210"/>
      <c r="G54" s="99"/>
      <c r="H54" s="191"/>
    </row>
    <row r="55" spans="1:8">
      <c r="A55" s="107"/>
      <c r="B55" s="107"/>
      <c r="C55" s="209"/>
      <c r="D55" s="210"/>
      <c r="E55" s="210"/>
      <c r="F55" s="210"/>
      <c r="G55" s="99"/>
      <c r="H55" s="191"/>
    </row>
    <row r="56" spans="1:8">
      <c r="A56" s="103" t="s">
        <v>107</v>
      </c>
      <c r="B56" s="140"/>
      <c r="C56" s="192"/>
      <c r="D56" s="193"/>
      <c r="E56" s="193"/>
      <c r="F56" s="193"/>
      <c r="G56" s="193"/>
      <c r="H56" s="194"/>
    </row>
    <row r="57" spans="1:8">
      <c r="A57" s="184" t="s">
        <v>108</v>
      </c>
      <c r="B57" s="362" t="s">
        <v>74</v>
      </c>
      <c r="C57" s="211"/>
      <c r="D57" s="212"/>
      <c r="E57" s="212"/>
      <c r="F57" s="212"/>
      <c r="G57" s="99"/>
      <c r="H57" s="191">
        <v>0</v>
      </c>
    </row>
    <row r="58" spans="1:8">
      <c r="A58" s="184" t="s">
        <v>109</v>
      </c>
      <c r="B58" s="362" t="s">
        <v>74</v>
      </c>
      <c r="C58" s="211"/>
      <c r="D58" s="212"/>
      <c r="E58" s="212"/>
      <c r="F58" s="212"/>
      <c r="G58" s="99"/>
      <c r="H58" s="191">
        <v>0</v>
      </c>
    </row>
    <row r="59" spans="1:8">
      <c r="A59" s="184" t="s">
        <v>110</v>
      </c>
      <c r="B59" s="362" t="s">
        <v>77</v>
      </c>
      <c r="C59" s="211"/>
      <c r="D59" s="212"/>
      <c r="E59" s="212"/>
      <c r="F59" s="212"/>
      <c r="G59" s="99"/>
      <c r="H59" s="191">
        <v>0</v>
      </c>
    </row>
    <row r="60" spans="1:8">
      <c r="A60" s="184"/>
      <c r="B60" s="362"/>
      <c r="C60" s="211"/>
      <c r="D60" s="212"/>
      <c r="E60" s="212"/>
      <c r="F60" s="212"/>
      <c r="G60" s="99"/>
      <c r="H60" s="191"/>
    </row>
    <row r="61" spans="1:8">
      <c r="A61" s="103" t="s">
        <v>111</v>
      </c>
      <c r="B61" s="140"/>
      <c r="C61" s="192"/>
      <c r="D61" s="193"/>
      <c r="E61" s="193"/>
      <c r="F61" s="193"/>
      <c r="G61" s="193"/>
      <c r="H61" s="194"/>
    </row>
    <row r="62" spans="1:8">
      <c r="A62" s="107"/>
      <c r="B62" s="107"/>
      <c r="C62" s="213"/>
      <c r="D62" s="214"/>
      <c r="E62" s="214"/>
      <c r="F62" s="214"/>
      <c r="G62" s="214"/>
      <c r="H62" s="215"/>
    </row>
    <row r="63" spans="1:8">
      <c r="A63" s="103" t="s">
        <v>17</v>
      </c>
      <c r="B63" s="140"/>
      <c r="C63" s="192"/>
      <c r="D63" s="193"/>
      <c r="E63" s="193"/>
      <c r="F63" s="193"/>
      <c r="G63" s="193"/>
      <c r="H63" s="194"/>
    </row>
    <row r="64" spans="1:8">
      <c r="A64" s="107" t="s">
        <v>113</v>
      </c>
      <c r="B64" s="107" t="s">
        <v>74</v>
      </c>
      <c r="C64" s="216"/>
      <c r="D64" s="193"/>
      <c r="E64" s="193"/>
      <c r="F64" s="193"/>
      <c r="G64" s="99">
        <v>0</v>
      </c>
      <c r="H64" s="191">
        <v>0</v>
      </c>
    </row>
    <row r="65" spans="1:8">
      <c r="A65" s="107" t="s">
        <v>114</v>
      </c>
      <c r="B65" s="107" t="s">
        <v>74</v>
      </c>
      <c r="C65" s="216"/>
      <c r="D65" s="193"/>
      <c r="E65" s="193"/>
      <c r="F65" s="193"/>
      <c r="G65" s="99">
        <v>0</v>
      </c>
      <c r="H65" s="191">
        <v>0</v>
      </c>
    </row>
    <row r="66" spans="1:8">
      <c r="A66" s="140"/>
      <c r="B66" s="140"/>
      <c r="C66" s="217"/>
      <c r="D66" s="217"/>
      <c r="E66" s="193"/>
      <c r="F66" s="217"/>
      <c r="G66" s="217"/>
      <c r="H66" s="194"/>
    </row>
    <row r="67" spans="1:8">
      <c r="A67" s="102" t="s">
        <v>115</v>
      </c>
      <c r="B67" s="107"/>
      <c r="C67" s="2"/>
      <c r="D67" s="214">
        <f>SUM(D9:D66)</f>
        <v>0</v>
      </c>
      <c r="E67" s="214">
        <f t="shared" ref="E67:G67" si="0">SUM(E9:E66)</f>
        <v>0</v>
      </c>
      <c r="F67" s="214">
        <f t="shared" si="0"/>
        <v>0</v>
      </c>
      <c r="G67" s="219">
        <f t="shared" si="0"/>
        <v>0</v>
      </c>
      <c r="H67" s="191">
        <v>0</v>
      </c>
    </row>
    <row r="68" spans="1:8">
      <c r="A68" s="220"/>
      <c r="B68" s="140"/>
      <c r="C68" s="217" t="s">
        <v>144</v>
      </c>
      <c r="D68" s="217"/>
      <c r="E68" s="217"/>
      <c r="F68" s="217"/>
      <c r="G68" s="217"/>
      <c r="H68" s="224"/>
    </row>
    <row r="69" spans="1:8" ht="15" thickBot="1">
      <c r="A69" s="101" t="s">
        <v>155</v>
      </c>
      <c r="B69" s="305"/>
      <c r="C69" s="306"/>
      <c r="D69" s="307"/>
      <c r="E69" s="307"/>
      <c r="F69" s="307"/>
      <c r="G69" s="307"/>
      <c r="H69" s="308"/>
    </row>
    <row r="70" spans="1:8" s="226" customFormat="1" ht="13.5" customHeight="1" thickBot="1">
      <c r="A70" s="225"/>
      <c r="B70" s="311"/>
      <c r="C70" s="312"/>
      <c r="D70" s="312"/>
      <c r="E70" s="312"/>
      <c r="F70" s="312"/>
      <c r="G70" s="312"/>
      <c r="H70" s="313"/>
    </row>
    <row r="71" spans="1:8" s="226" customFormat="1">
      <c r="A71" s="227" t="s">
        <v>156</v>
      </c>
      <c r="B71" s="309"/>
      <c r="C71" s="310"/>
      <c r="D71" s="310" t="s">
        <v>7</v>
      </c>
      <c r="E71" s="92"/>
      <c r="F71" s="92"/>
    </row>
    <row r="72" spans="1:8" s="226" customFormat="1">
      <c r="A72" s="218"/>
      <c r="B72" s="2"/>
      <c r="C72" s="2"/>
      <c r="D72" s="265"/>
      <c r="E72" s="221"/>
    </row>
    <row r="73" spans="1:8" s="226" customFormat="1">
      <c r="A73" s="218" t="s">
        <v>157</v>
      </c>
      <c r="B73" s="2"/>
      <c r="C73" s="13"/>
      <c r="D73" s="228"/>
      <c r="E73" s="230"/>
    </row>
    <row r="74" spans="1:8" s="226" customFormat="1">
      <c r="A74" s="100"/>
      <c r="B74" s="2"/>
      <c r="C74" s="13"/>
      <c r="D74" s="304"/>
      <c r="E74" s="230"/>
    </row>
    <row r="75" spans="1:8">
      <c r="A75" s="10"/>
      <c r="B75" s="10"/>
      <c r="C75" s="10"/>
      <c r="D75" s="231"/>
      <c r="E75" s="10"/>
      <c r="F75" s="10"/>
      <c r="G75" s="10"/>
      <c r="H75" s="10"/>
    </row>
    <row r="76" spans="1:8">
      <c r="A76" s="967" t="s">
        <v>158</v>
      </c>
      <c r="B76" s="967"/>
      <c r="C76" s="967"/>
      <c r="D76" s="967"/>
      <c r="E76" s="967"/>
      <c r="F76" s="967"/>
      <c r="G76" s="967"/>
      <c r="H76" s="967"/>
    </row>
    <row r="77" spans="1:8">
      <c r="A77" s="769" t="s">
        <v>159</v>
      </c>
      <c r="B77" s="769"/>
      <c r="C77" s="769"/>
      <c r="D77" s="769"/>
      <c r="E77" s="769"/>
      <c r="F77" s="769"/>
      <c r="G77" s="769"/>
      <c r="H77" s="769"/>
    </row>
    <row r="78" spans="1:8">
      <c r="A78" s="769" t="s">
        <v>160</v>
      </c>
      <c r="B78" s="769"/>
      <c r="C78" s="769"/>
      <c r="D78" s="769"/>
      <c r="E78" s="769"/>
      <c r="F78" s="769"/>
      <c r="G78" s="769"/>
      <c r="H78" s="769"/>
    </row>
    <row r="79" spans="1:8">
      <c r="A79" s="769" t="s">
        <v>161</v>
      </c>
      <c r="B79" s="769"/>
      <c r="C79" s="769"/>
      <c r="D79" s="769"/>
      <c r="E79" s="769"/>
      <c r="F79" s="769"/>
      <c r="G79" s="769"/>
      <c r="H79" s="769"/>
    </row>
    <row r="80" spans="1:8">
      <c r="A80" s="769" t="s">
        <v>162</v>
      </c>
      <c r="B80" s="769"/>
      <c r="C80" s="769"/>
      <c r="D80" s="769"/>
      <c r="E80" s="769"/>
      <c r="F80" s="769"/>
      <c r="G80" s="769"/>
      <c r="H80" s="769"/>
    </row>
    <row r="81" spans="1:8" ht="40.5" customHeight="1">
      <c r="A81" s="775" t="s">
        <v>596</v>
      </c>
      <c r="B81" s="775"/>
      <c r="C81" s="775"/>
      <c r="D81" s="775"/>
      <c r="E81" s="775"/>
      <c r="F81" s="775"/>
      <c r="G81" s="775"/>
      <c r="H81" s="775"/>
    </row>
    <row r="82" spans="1:8">
      <c r="A82" s="967" t="s">
        <v>163</v>
      </c>
      <c r="B82" s="967"/>
      <c r="C82" s="967"/>
      <c r="D82" s="967"/>
      <c r="E82" s="967"/>
      <c r="F82" s="967"/>
      <c r="G82" s="967"/>
      <c r="H82" s="967"/>
    </row>
    <row r="83" spans="1:8" ht="26.25" customHeight="1">
      <c r="A83" s="967" t="s">
        <v>51</v>
      </c>
      <c r="B83" s="967"/>
      <c r="C83" s="967"/>
      <c r="D83" s="967"/>
      <c r="E83" s="967"/>
      <c r="F83" s="967"/>
      <c r="G83" s="967"/>
      <c r="H83" s="967"/>
    </row>
  </sheetData>
  <mergeCells count="13">
    <mergeCell ref="A82:H82"/>
    <mergeCell ref="A83:H83"/>
    <mergeCell ref="A1:H1"/>
    <mergeCell ref="A2:H2"/>
    <mergeCell ref="A3:H3"/>
    <mergeCell ref="C5:H5"/>
    <mergeCell ref="C6:H6"/>
    <mergeCell ref="A77:H77"/>
    <mergeCell ref="A76:H76"/>
    <mergeCell ref="A78:H78"/>
    <mergeCell ref="A79:H79"/>
    <mergeCell ref="A80:H80"/>
    <mergeCell ref="A81:H81"/>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5"/>
  <sheetViews>
    <sheetView topLeftCell="A55" zoomScale="80" zoomScaleNormal="80" workbookViewId="0">
      <selection activeCell="G87" sqref="G87"/>
    </sheetView>
  </sheetViews>
  <sheetFormatPr defaultColWidth="8.5703125" defaultRowHeight="12.75"/>
  <cols>
    <col min="1" max="1" width="43.42578125" customWidth="1"/>
    <col min="2" max="2" width="12.5703125" customWidth="1"/>
    <col min="3" max="4" width="12.140625" bestFit="1" customWidth="1"/>
    <col min="5" max="5" width="10.5703125" customWidth="1"/>
    <col min="6" max="6" width="12.5703125" customWidth="1"/>
    <col min="7" max="7" width="14.85546875" customWidth="1"/>
    <col min="8" max="8" width="13.5703125" customWidth="1"/>
  </cols>
  <sheetData>
    <row r="1" spans="1:8" ht="15.75">
      <c r="A1" s="789" t="s">
        <v>164</v>
      </c>
      <c r="B1" s="789"/>
      <c r="C1" s="789"/>
      <c r="D1" s="789"/>
      <c r="E1" s="789"/>
      <c r="F1" s="789"/>
      <c r="G1" s="789"/>
      <c r="H1" s="789"/>
    </row>
    <row r="2" spans="1:8" ht="15.75" customHeight="1">
      <c r="A2" s="762" t="s">
        <v>1</v>
      </c>
      <c r="B2" s="762"/>
      <c r="C2" s="762"/>
      <c r="D2" s="762"/>
      <c r="E2" s="762"/>
      <c r="F2" s="762"/>
      <c r="G2" s="762"/>
      <c r="H2" s="762"/>
    </row>
    <row r="3" spans="1:8" ht="15.75" customHeight="1">
      <c r="A3" s="767" t="s">
        <v>574</v>
      </c>
      <c r="B3" s="767"/>
      <c r="C3" s="767"/>
      <c r="D3" s="767"/>
      <c r="E3" s="767"/>
      <c r="F3" s="767"/>
      <c r="G3" s="767"/>
      <c r="H3" s="767"/>
    </row>
    <row r="4" spans="1:8" ht="16.5" thickBot="1">
      <c r="A4" s="699"/>
      <c r="B4" s="17"/>
      <c r="C4" s="17"/>
      <c r="D4" s="17"/>
      <c r="E4" s="17"/>
      <c r="F4" s="17"/>
      <c r="G4" s="17"/>
      <c r="H4" s="17"/>
    </row>
    <row r="5" spans="1:8" ht="19.5" thickBot="1">
      <c r="A5" s="699"/>
      <c r="B5" s="796" t="s">
        <v>165</v>
      </c>
      <c r="C5" s="790"/>
      <c r="D5" s="790"/>
      <c r="E5" s="790"/>
      <c r="F5" s="790"/>
      <c r="G5" s="790"/>
      <c r="H5" s="791"/>
    </row>
    <row r="6" spans="1:8">
      <c r="A6" s="110"/>
      <c r="B6" s="110"/>
      <c r="C6" s="792" t="s">
        <v>57</v>
      </c>
      <c r="D6" s="793"/>
      <c r="E6" s="793"/>
      <c r="F6" s="793"/>
      <c r="G6" s="793"/>
      <c r="H6" s="794"/>
    </row>
    <row r="7" spans="1:8" ht="27">
      <c r="A7" s="105" t="s">
        <v>166</v>
      </c>
      <c r="B7" s="109" t="s">
        <v>167</v>
      </c>
      <c r="C7" s="114" t="s">
        <v>61</v>
      </c>
      <c r="D7" s="702" t="s">
        <v>168</v>
      </c>
      <c r="E7" s="702" t="s">
        <v>169</v>
      </c>
      <c r="F7" s="702" t="s">
        <v>170</v>
      </c>
      <c r="G7" s="702" t="s">
        <v>171</v>
      </c>
      <c r="H7" s="113" t="s">
        <v>66</v>
      </c>
    </row>
    <row r="8" spans="1:8">
      <c r="A8" s="104" t="s">
        <v>9</v>
      </c>
      <c r="B8" s="108"/>
      <c r="C8" s="83"/>
      <c r="D8" s="1"/>
      <c r="E8" s="1"/>
      <c r="F8" s="1"/>
      <c r="G8" s="1"/>
      <c r="H8" s="82"/>
    </row>
    <row r="9" spans="1:8">
      <c r="A9" s="107" t="s">
        <v>73</v>
      </c>
      <c r="B9" s="107" t="s">
        <v>74</v>
      </c>
      <c r="C9" s="112">
        <v>0</v>
      </c>
      <c r="D9" s="89">
        <v>0</v>
      </c>
      <c r="E9" s="89">
        <v>0</v>
      </c>
      <c r="F9" s="89">
        <v>0</v>
      </c>
      <c r="G9" s="88">
        <v>0</v>
      </c>
      <c r="H9" s="232">
        <f>IF($G$53=0,0,G9/$G$53)</f>
        <v>0</v>
      </c>
    </row>
    <row r="10" spans="1:8" ht="14.25">
      <c r="A10" s="516" t="s">
        <v>172</v>
      </c>
      <c r="B10" s="516" t="s">
        <v>74</v>
      </c>
      <c r="C10" s="112">
        <v>0</v>
      </c>
      <c r="D10" s="89">
        <v>0</v>
      </c>
      <c r="E10" s="89">
        <v>0</v>
      </c>
      <c r="F10" s="89">
        <v>0</v>
      </c>
      <c r="G10" s="88">
        <v>0</v>
      </c>
      <c r="H10" s="232">
        <f>IF($G$53=0,0,G10/$G$53)</f>
        <v>0</v>
      </c>
    </row>
    <row r="11" spans="1:8">
      <c r="A11" s="107"/>
      <c r="B11" s="107"/>
      <c r="C11" s="112">
        <v>0</v>
      </c>
      <c r="D11" s="89">
        <v>0</v>
      </c>
      <c r="E11" s="89">
        <v>0</v>
      </c>
      <c r="F11" s="89">
        <v>0</v>
      </c>
      <c r="G11" s="88">
        <v>0</v>
      </c>
      <c r="H11" s="232"/>
    </row>
    <row r="12" spans="1:8">
      <c r="A12" s="103" t="s">
        <v>11</v>
      </c>
      <c r="B12" s="140"/>
      <c r="C12" s="233"/>
      <c r="D12" s="234"/>
      <c r="E12" s="234"/>
      <c r="F12" s="234"/>
      <c r="G12" s="234"/>
      <c r="H12" s="82"/>
    </row>
    <row r="13" spans="1:8">
      <c r="A13" s="516" t="s">
        <v>173</v>
      </c>
      <c r="B13" s="516" t="s">
        <v>74</v>
      </c>
      <c r="C13" s="111">
        <v>0</v>
      </c>
      <c r="D13" s="87">
        <v>0</v>
      </c>
      <c r="E13" s="87">
        <v>0</v>
      </c>
      <c r="F13" s="87">
        <v>0</v>
      </c>
      <c r="G13" s="88">
        <v>0</v>
      </c>
      <c r="H13" s="232">
        <f>IF($G$53=0,0,G13/$G$53)</f>
        <v>0</v>
      </c>
    </row>
    <row r="14" spans="1:8">
      <c r="A14" s="516" t="s">
        <v>174</v>
      </c>
      <c r="B14" s="516" t="s">
        <v>74</v>
      </c>
      <c r="C14" s="111">
        <v>0</v>
      </c>
      <c r="D14" s="87">
        <v>0</v>
      </c>
      <c r="E14" s="87">
        <v>0</v>
      </c>
      <c r="F14" s="87">
        <v>0</v>
      </c>
      <c r="G14" s="88">
        <v>0</v>
      </c>
      <c r="H14" s="232">
        <f>IF($G$53=0,0,G14/$G$53)</f>
        <v>0</v>
      </c>
    </row>
    <row r="15" spans="1:8">
      <c r="A15" s="516" t="s">
        <v>175</v>
      </c>
      <c r="B15" s="516" t="s">
        <v>74</v>
      </c>
      <c r="C15" s="195">
        <v>0</v>
      </c>
      <c r="D15" s="196">
        <v>0</v>
      </c>
      <c r="E15" s="196">
        <v>0</v>
      </c>
      <c r="F15" s="196">
        <v>0</v>
      </c>
      <c r="G15" s="99">
        <v>0</v>
      </c>
      <c r="H15" s="232">
        <f>IF($G$53=0,0,G15/$G$53)</f>
        <v>0</v>
      </c>
    </row>
    <row r="16" spans="1:8">
      <c r="A16" s="517"/>
      <c r="B16" s="517"/>
      <c r="C16" s="195">
        <v>0</v>
      </c>
      <c r="D16" s="196">
        <v>0</v>
      </c>
      <c r="E16" s="196">
        <v>0</v>
      </c>
      <c r="F16" s="196">
        <v>0</v>
      </c>
      <c r="G16" s="99">
        <v>0</v>
      </c>
      <c r="H16" s="232">
        <f>IF($G$53=0,0,G16/$G$53)</f>
        <v>0</v>
      </c>
    </row>
    <row r="17" spans="1:8">
      <c r="A17" s="516" t="s">
        <v>176</v>
      </c>
      <c r="B17" s="516" t="s">
        <v>77</v>
      </c>
      <c r="C17" s="195">
        <v>0</v>
      </c>
      <c r="D17" s="196">
        <v>0</v>
      </c>
      <c r="E17" s="196">
        <v>0</v>
      </c>
      <c r="F17" s="196">
        <v>0</v>
      </c>
      <c r="G17" s="99">
        <v>0</v>
      </c>
      <c r="H17" s="232">
        <f>IF($G$53=0,0,G17/$G$53)</f>
        <v>0</v>
      </c>
    </row>
    <row r="18" spans="1:8">
      <c r="A18" s="516" t="s">
        <v>83</v>
      </c>
      <c r="B18" s="516" t="s">
        <v>77</v>
      </c>
      <c r="C18" s="195">
        <v>0</v>
      </c>
      <c r="D18" s="196">
        <v>0</v>
      </c>
      <c r="E18" s="196">
        <v>0</v>
      </c>
      <c r="F18" s="196">
        <v>0</v>
      </c>
      <c r="G18" s="99">
        <v>0</v>
      </c>
      <c r="H18" s="232">
        <f>IF($G$53=0,0,G18/$G$53)</f>
        <v>0</v>
      </c>
    </row>
    <row r="19" spans="1:8">
      <c r="A19" s="516" t="s">
        <v>84</v>
      </c>
      <c r="B19" s="516" t="s">
        <v>77</v>
      </c>
      <c r="C19" s="200">
        <v>0</v>
      </c>
      <c r="D19" s="201">
        <v>0</v>
      </c>
      <c r="E19" s="201">
        <v>0</v>
      </c>
      <c r="F19" s="201">
        <v>0</v>
      </c>
      <c r="G19" s="99">
        <v>0</v>
      </c>
      <c r="H19" s="232">
        <f>IF($G$53=0,0,G19/$G$53)</f>
        <v>0</v>
      </c>
    </row>
    <row r="20" spans="1:8">
      <c r="A20" s="516" t="s">
        <v>85</v>
      </c>
      <c r="B20" s="516" t="s">
        <v>77</v>
      </c>
      <c r="C20" s="200">
        <v>0</v>
      </c>
      <c r="D20" s="201">
        <v>0</v>
      </c>
      <c r="E20" s="201">
        <v>0</v>
      </c>
      <c r="F20" s="201">
        <v>0</v>
      </c>
      <c r="G20" s="99">
        <v>0</v>
      </c>
      <c r="H20" s="232">
        <f>IF($G$53=0,0,G20/$G$53)</f>
        <v>0</v>
      </c>
    </row>
    <row r="21" spans="1:8">
      <c r="A21" s="515"/>
      <c r="B21" s="107"/>
      <c r="C21" s="200"/>
      <c r="D21" s="201"/>
      <c r="E21" s="201"/>
      <c r="F21" s="201"/>
      <c r="G21" s="99"/>
      <c r="H21" s="232"/>
    </row>
    <row r="22" spans="1:8">
      <c r="A22" s="184" t="s">
        <v>177</v>
      </c>
      <c r="B22" s="107" t="s">
        <v>77</v>
      </c>
      <c r="C22" s="197">
        <v>0</v>
      </c>
      <c r="D22" s="198">
        <v>0</v>
      </c>
      <c r="E22" s="198">
        <v>0</v>
      </c>
      <c r="F22" s="620">
        <v>0</v>
      </c>
      <c r="G22" s="99">
        <v>0</v>
      </c>
      <c r="H22" s="232">
        <f>IF($G$53=0,0,G22/$G$53)</f>
        <v>0</v>
      </c>
    </row>
    <row r="23" spans="1:8">
      <c r="A23" s="184" t="s">
        <v>178</v>
      </c>
      <c r="B23" s="490" t="s">
        <v>77</v>
      </c>
      <c r="C23" s="200">
        <v>0</v>
      </c>
      <c r="D23" s="201">
        <v>0</v>
      </c>
      <c r="E23" s="201">
        <v>0</v>
      </c>
      <c r="F23" s="713">
        <v>0</v>
      </c>
      <c r="G23" s="99">
        <v>0</v>
      </c>
      <c r="H23" s="232">
        <f>IF($G$53=0,0,G23/$G$53)</f>
        <v>0</v>
      </c>
    </row>
    <row r="24" spans="1:8">
      <c r="A24" s="107"/>
      <c r="B24" s="107"/>
      <c r="C24" s="202">
        <v>0</v>
      </c>
      <c r="D24" s="203">
        <v>0</v>
      </c>
      <c r="E24" s="203">
        <v>0</v>
      </c>
      <c r="F24" s="203">
        <v>0</v>
      </c>
      <c r="G24" s="99">
        <v>0</v>
      </c>
      <c r="H24" s="232"/>
    </row>
    <row r="25" spans="1:8">
      <c r="A25" s="103" t="s">
        <v>12</v>
      </c>
      <c r="B25" s="140"/>
      <c r="C25" s="192"/>
      <c r="D25" s="193"/>
      <c r="E25" s="193"/>
      <c r="F25" s="193"/>
      <c r="G25" s="193"/>
      <c r="H25" s="194"/>
    </row>
    <row r="26" spans="1:8" s="9" customFormat="1" ht="14.25">
      <c r="A26" s="107" t="s">
        <v>86</v>
      </c>
      <c r="B26" s="107" t="s">
        <v>74</v>
      </c>
      <c r="C26" s="204">
        <v>0</v>
      </c>
      <c r="D26" s="205">
        <v>0</v>
      </c>
      <c r="E26" s="205">
        <v>0</v>
      </c>
      <c r="F26" s="205">
        <v>0</v>
      </c>
      <c r="G26" s="99">
        <v>0</v>
      </c>
      <c r="H26" s="232">
        <f>IF($G$53=0,0,G26/$G$53)</f>
        <v>0</v>
      </c>
    </row>
    <row r="27" spans="1:8">
      <c r="A27" s="106" t="s">
        <v>87</v>
      </c>
      <c r="B27" s="106" t="s">
        <v>74</v>
      </c>
      <c r="C27" s="204">
        <v>0</v>
      </c>
      <c r="D27" s="205">
        <v>0</v>
      </c>
      <c r="E27" s="205">
        <v>0</v>
      </c>
      <c r="F27" s="205">
        <v>0</v>
      </c>
      <c r="G27" s="99">
        <v>0</v>
      </c>
      <c r="H27" s="232">
        <f>IF($G$53=0,0,G27/$G$53)</f>
        <v>0</v>
      </c>
    </row>
    <row r="28" spans="1:8">
      <c r="A28" s="106"/>
      <c r="B28" s="106"/>
      <c r="C28" s="204"/>
      <c r="D28" s="205"/>
      <c r="E28" s="205"/>
      <c r="F28" s="205"/>
      <c r="G28" s="99"/>
      <c r="H28" s="232"/>
    </row>
    <row r="29" spans="1:8">
      <c r="A29" s="103" t="s">
        <v>88</v>
      </c>
      <c r="B29" s="140"/>
      <c r="C29" s="192"/>
      <c r="D29" s="193"/>
      <c r="E29" s="193"/>
      <c r="F29" s="193"/>
      <c r="G29" s="193"/>
      <c r="H29" s="194"/>
    </row>
    <row r="30" spans="1:8">
      <c r="A30" s="107" t="s">
        <v>89</v>
      </c>
      <c r="B30" s="107" t="s">
        <v>74</v>
      </c>
      <c r="C30" s="204">
        <v>0</v>
      </c>
      <c r="D30" s="205">
        <v>0</v>
      </c>
      <c r="E30" s="205">
        <v>0</v>
      </c>
      <c r="F30" s="205">
        <v>0</v>
      </c>
      <c r="G30" s="99">
        <v>0</v>
      </c>
      <c r="H30" s="232">
        <f>IF($G$53=0,0,G30/$G$53)</f>
        <v>0</v>
      </c>
    </row>
    <row r="31" spans="1:8">
      <c r="A31" s="107" t="s">
        <v>97</v>
      </c>
      <c r="B31" s="107" t="s">
        <v>74</v>
      </c>
      <c r="C31" s="204">
        <v>0</v>
      </c>
      <c r="D31" s="205">
        <v>0</v>
      </c>
      <c r="E31" s="205">
        <v>0</v>
      </c>
      <c r="F31" s="205">
        <v>0</v>
      </c>
      <c r="G31" s="99">
        <v>0</v>
      </c>
      <c r="H31" s="232">
        <f>IF($G$53=0,0,G31/$G$53)</f>
        <v>0</v>
      </c>
    </row>
    <row r="32" spans="1:8">
      <c r="A32" s="107"/>
      <c r="B32" s="107"/>
      <c r="C32" s="200"/>
      <c r="D32" s="201"/>
      <c r="E32" s="201"/>
      <c r="F32" s="201"/>
      <c r="G32" s="99"/>
      <c r="H32" s="232"/>
    </row>
    <row r="33" spans="1:8">
      <c r="A33" s="103" t="s">
        <v>99</v>
      </c>
      <c r="B33" s="140"/>
      <c r="C33" s="192"/>
      <c r="D33" s="193"/>
      <c r="E33" s="193"/>
      <c r="F33" s="193"/>
      <c r="G33" s="193"/>
      <c r="H33" s="194"/>
    </row>
    <row r="34" spans="1:8">
      <c r="A34" s="107"/>
      <c r="B34" s="107"/>
      <c r="C34" s="209"/>
      <c r="D34" s="210"/>
      <c r="E34" s="210"/>
      <c r="F34" s="210"/>
      <c r="G34" s="99"/>
      <c r="H34" s="232"/>
    </row>
    <row r="35" spans="1:8">
      <c r="A35" s="107"/>
      <c r="B35" s="107"/>
      <c r="C35" s="200"/>
      <c r="D35" s="201"/>
      <c r="E35" s="201"/>
      <c r="F35" s="201"/>
      <c r="G35" s="99"/>
      <c r="H35" s="232"/>
    </row>
    <row r="36" spans="1:8">
      <c r="A36" s="103" t="s">
        <v>154</v>
      </c>
      <c r="B36" s="140"/>
      <c r="C36" s="192"/>
      <c r="D36" s="193"/>
      <c r="E36" s="193"/>
      <c r="F36" s="193"/>
      <c r="G36" s="193"/>
      <c r="H36" s="194"/>
    </row>
    <row r="37" spans="1:8">
      <c r="A37" s="107"/>
      <c r="B37" s="107"/>
      <c r="C37" s="200"/>
      <c r="D37" s="201"/>
      <c r="E37" s="201"/>
      <c r="F37" s="201"/>
      <c r="G37" s="99"/>
      <c r="H37" s="232"/>
    </row>
    <row r="38" spans="1:8">
      <c r="A38" s="107"/>
      <c r="B38" s="107"/>
      <c r="C38" s="200"/>
      <c r="D38" s="201"/>
      <c r="E38" s="201"/>
      <c r="F38" s="201"/>
      <c r="G38" s="99"/>
      <c r="H38" s="232"/>
    </row>
    <row r="39" spans="1:8">
      <c r="A39" s="103" t="s">
        <v>107</v>
      </c>
      <c r="B39" s="140"/>
      <c r="C39" s="192"/>
      <c r="D39" s="193"/>
      <c r="E39" s="193"/>
      <c r="F39" s="193"/>
      <c r="G39" s="193"/>
      <c r="H39" s="194"/>
    </row>
    <row r="40" spans="1:8">
      <c r="A40" s="184" t="s">
        <v>112</v>
      </c>
      <c r="B40" s="107" t="s">
        <v>74</v>
      </c>
      <c r="C40" s="200">
        <v>0</v>
      </c>
      <c r="D40" s="201">
        <v>0</v>
      </c>
      <c r="E40" s="201">
        <v>0</v>
      </c>
      <c r="F40" s="201">
        <v>0</v>
      </c>
      <c r="G40" s="99">
        <v>0</v>
      </c>
      <c r="H40" s="232">
        <f>IF($G$53=0,0,G40/$G$53)</f>
        <v>0</v>
      </c>
    </row>
    <row r="41" spans="1:8">
      <c r="A41" s="107"/>
      <c r="B41" s="107"/>
      <c r="C41" s="200"/>
      <c r="D41" s="201"/>
      <c r="E41" s="201"/>
      <c r="F41" s="201"/>
      <c r="G41" s="99"/>
      <c r="H41" s="232"/>
    </row>
    <row r="42" spans="1:8">
      <c r="A42" s="107"/>
      <c r="B42" s="107"/>
      <c r="C42" s="200"/>
      <c r="D42" s="201"/>
      <c r="E42" s="201"/>
      <c r="F42" s="201"/>
      <c r="G42" s="99"/>
      <c r="H42" s="232"/>
    </row>
    <row r="43" spans="1:8">
      <c r="A43" s="103" t="s">
        <v>179</v>
      </c>
      <c r="B43" s="140"/>
      <c r="C43" s="192"/>
      <c r="D43" s="193"/>
      <c r="E43" s="193"/>
      <c r="F43" s="193"/>
      <c r="G43" s="193"/>
      <c r="H43" s="194"/>
    </row>
    <row r="44" spans="1:8" ht="14.25">
      <c r="A44" s="222" t="s">
        <v>180</v>
      </c>
      <c r="B44" s="107" t="s">
        <v>74</v>
      </c>
      <c r="C44" s="200">
        <v>0</v>
      </c>
      <c r="D44" s="201">
        <v>0</v>
      </c>
      <c r="E44" s="201">
        <v>0</v>
      </c>
      <c r="F44" s="201">
        <v>0</v>
      </c>
      <c r="G44" s="99">
        <v>0</v>
      </c>
      <c r="H44" s="232">
        <f t="shared" ref="H44:H46" si="0">IF($G$53=0,0,G44/$G$53)</f>
        <v>0</v>
      </c>
    </row>
    <row r="45" spans="1:8" ht="14.25">
      <c r="A45" s="223" t="s">
        <v>181</v>
      </c>
      <c r="B45" s="107" t="s">
        <v>74</v>
      </c>
      <c r="C45" s="200">
        <v>0</v>
      </c>
      <c r="D45" s="201">
        <v>0</v>
      </c>
      <c r="E45" s="201">
        <v>0</v>
      </c>
      <c r="F45" s="201">
        <v>0</v>
      </c>
      <c r="G45" s="99">
        <v>0</v>
      </c>
      <c r="H45" s="232">
        <f t="shared" si="0"/>
        <v>0</v>
      </c>
    </row>
    <row r="46" spans="1:8" ht="14.25">
      <c r="A46" s="223" t="s">
        <v>182</v>
      </c>
      <c r="B46" s="107" t="s">
        <v>74</v>
      </c>
      <c r="C46" s="200">
        <v>0</v>
      </c>
      <c r="D46" s="201">
        <v>0</v>
      </c>
      <c r="E46" s="201">
        <v>0</v>
      </c>
      <c r="F46" s="201">
        <v>0</v>
      </c>
      <c r="G46" s="99">
        <v>0</v>
      </c>
      <c r="H46" s="232">
        <f t="shared" si="0"/>
        <v>0</v>
      </c>
    </row>
    <row r="47" spans="1:8">
      <c r="A47" s="103" t="s">
        <v>111</v>
      </c>
      <c r="B47" s="140"/>
      <c r="C47" s="192"/>
      <c r="D47" s="193"/>
      <c r="E47" s="193"/>
      <c r="F47" s="193"/>
      <c r="G47" s="193"/>
      <c r="H47" s="194"/>
    </row>
    <row r="48" spans="1:8">
      <c r="A48" s="107"/>
      <c r="B48" s="107"/>
      <c r="C48" s="200"/>
      <c r="D48" s="201"/>
      <c r="E48" s="201"/>
      <c r="F48" s="201"/>
      <c r="G48" s="201"/>
      <c r="H48" s="215"/>
    </row>
    <row r="49" spans="1:8">
      <c r="A49" s="103" t="s">
        <v>17</v>
      </c>
      <c r="B49" s="140"/>
      <c r="C49" s="192"/>
      <c r="D49" s="193"/>
      <c r="E49" s="193"/>
      <c r="F49" s="193"/>
      <c r="G49" s="193"/>
      <c r="H49" s="194"/>
    </row>
    <row r="50" spans="1:8">
      <c r="A50" s="107" t="s">
        <v>113</v>
      </c>
      <c r="B50" s="107" t="s">
        <v>74</v>
      </c>
      <c r="C50" s="216">
        <v>0</v>
      </c>
      <c r="D50" s="193"/>
      <c r="E50" s="193"/>
      <c r="F50" s="193"/>
      <c r="G50" s="99">
        <v>0</v>
      </c>
      <c r="H50" s="232">
        <f t="shared" ref="H50:H51" si="1">IF($G$53=0,0,G50/$G$53)</f>
        <v>0</v>
      </c>
    </row>
    <row r="51" spans="1:8">
      <c r="A51" s="107" t="s">
        <v>114</v>
      </c>
      <c r="B51" s="107" t="s">
        <v>74</v>
      </c>
      <c r="C51" s="216">
        <v>0</v>
      </c>
      <c r="D51" s="217"/>
      <c r="E51" s="193"/>
      <c r="F51" s="217"/>
      <c r="G51" s="99">
        <v>0</v>
      </c>
      <c r="H51" s="232">
        <f t="shared" si="1"/>
        <v>0</v>
      </c>
    </row>
    <row r="52" spans="1:8">
      <c r="A52" s="140"/>
      <c r="B52" s="140"/>
      <c r="C52" s="217"/>
      <c r="D52" s="193"/>
      <c r="E52" s="193"/>
      <c r="F52" s="193"/>
      <c r="G52" s="193"/>
      <c r="H52" s="194"/>
    </row>
    <row r="53" spans="1:8">
      <c r="A53" s="102" t="s">
        <v>115</v>
      </c>
      <c r="B53" s="107"/>
      <c r="C53" s="2"/>
      <c r="D53" s="214">
        <f>SUM(D9:D52)</f>
        <v>0</v>
      </c>
      <c r="E53" s="214">
        <f>SUM(E9:E52)</f>
        <v>0</v>
      </c>
      <c r="F53" s="201">
        <f>SUM(F9:F52)</f>
        <v>0</v>
      </c>
      <c r="G53" s="281">
        <f>SUM(G9:G52)</f>
        <v>0</v>
      </c>
      <c r="H53" s="191">
        <f>IF($G$53=0,0,G53/$G$53)</f>
        <v>0</v>
      </c>
    </row>
    <row r="54" spans="1:8" ht="13.5" thickBot="1">
      <c r="A54" s="474"/>
      <c r="B54" s="475"/>
      <c r="C54" s="476"/>
      <c r="D54" s="476"/>
      <c r="E54" s="476"/>
      <c r="F54" s="476"/>
      <c r="G54" s="477"/>
      <c r="H54" s="478"/>
    </row>
    <row r="55" spans="1:8" ht="13.5" thickBot="1">
      <c r="A55" s="473"/>
      <c r="B55" s="10"/>
      <c r="C55" s="10"/>
      <c r="D55" s="10"/>
      <c r="E55" s="10"/>
      <c r="F55" s="10"/>
      <c r="G55" s="235"/>
      <c r="H55" s="10"/>
    </row>
    <row r="56" spans="1:8" s="226" customFormat="1" ht="13.5" thickBot="1">
      <c r="A56" s="479" t="s">
        <v>183</v>
      </c>
      <c r="B56" s="491" t="s">
        <v>184</v>
      </c>
      <c r="C56" s="92"/>
      <c r="D56" s="10"/>
      <c r="E56" s="115"/>
      <c r="F56" s="115"/>
    </row>
    <row r="57" spans="1:8" s="226" customFormat="1" ht="14.25">
      <c r="A57" s="492" t="s">
        <v>185</v>
      </c>
      <c r="B57" s="662">
        <v>0</v>
      </c>
      <c r="C57" s="10"/>
      <c r="D57" s="10"/>
      <c r="E57" s="221"/>
    </row>
    <row r="58" spans="1:8" s="226" customFormat="1" ht="25.5">
      <c r="A58" s="493" t="s">
        <v>186</v>
      </c>
      <c r="B58" s="662">
        <v>0</v>
      </c>
      <c r="C58" s="229"/>
      <c r="D58" s="230"/>
      <c r="E58" s="230"/>
    </row>
    <row r="59" spans="1:8" s="226" customFormat="1" ht="16.5" customHeight="1" thickBot="1">
      <c r="A59" s="494" t="s">
        <v>187</v>
      </c>
      <c r="B59" s="663">
        <v>0</v>
      </c>
      <c r="C59" s="235"/>
    </row>
    <row r="60" spans="1:8" s="226" customFormat="1" ht="13.5" thickBot="1">
      <c r="A60" s="10"/>
      <c r="B60" s="10"/>
      <c r="C60" s="235"/>
    </row>
    <row r="61" spans="1:8" s="226" customFormat="1">
      <c r="A61" s="495"/>
      <c r="B61" s="797" t="s">
        <v>38</v>
      </c>
      <c r="C61" s="798"/>
      <c r="D61" s="799"/>
    </row>
    <row r="62" spans="1:8" s="226" customFormat="1" ht="13.5" thickBot="1">
      <c r="A62" s="496" t="s">
        <v>188</v>
      </c>
      <c r="B62" s="497" t="s">
        <v>5</v>
      </c>
      <c r="C62" s="498" t="s">
        <v>6</v>
      </c>
      <c r="D62" s="499" t="s">
        <v>7</v>
      </c>
    </row>
    <row r="63" spans="1:8" s="226" customFormat="1">
      <c r="A63" s="500" t="s">
        <v>189</v>
      </c>
      <c r="B63" s="501">
        <v>0</v>
      </c>
      <c r="C63" s="502">
        <f>G46</f>
        <v>0</v>
      </c>
      <c r="D63" s="503">
        <f>SUM(B63:C63)</f>
        <v>0</v>
      </c>
    </row>
    <row r="64" spans="1:8" s="226" customFormat="1">
      <c r="A64" s="504" t="s">
        <v>190</v>
      </c>
      <c r="B64" s="505">
        <v>0</v>
      </c>
      <c r="C64" s="139">
        <f>G50</f>
        <v>0</v>
      </c>
      <c r="D64" s="506">
        <f t="shared" ref="D64:D65" si="2">SUM(B64:C64)</f>
        <v>0</v>
      </c>
    </row>
    <row r="65" spans="1:8" s="226" customFormat="1" ht="15" thickBot="1">
      <c r="A65" s="664" t="s">
        <v>191</v>
      </c>
      <c r="B65" s="507">
        <v>0</v>
      </c>
      <c r="C65" s="508">
        <v>139385.46000000002</v>
      </c>
      <c r="D65" s="661">
        <f t="shared" si="2"/>
        <v>139385.46000000002</v>
      </c>
      <c r="E65" s="472" t="s">
        <v>192</v>
      </c>
    </row>
    <row r="66" spans="1:8" s="226" customFormat="1" ht="13.5" thickBot="1">
      <c r="A66" s="509"/>
      <c r="B66" s="510"/>
      <c r="C66" s="511"/>
      <c r="D66" s="512"/>
    </row>
    <row r="67" spans="1:8" s="226" customFormat="1">
      <c r="A67" s="513" t="s">
        <v>193</v>
      </c>
      <c r="B67" s="514">
        <f>SUM(B63:B65)</f>
        <v>0</v>
      </c>
      <c r="C67" s="514">
        <f t="shared" ref="C67:D67" si="3">SUM(C63:C65)</f>
        <v>139385.46000000002</v>
      </c>
      <c r="D67" s="514">
        <f t="shared" si="3"/>
        <v>139385.46000000002</v>
      </c>
    </row>
    <row r="68" spans="1:8" s="226" customFormat="1">
      <c r="A68" s="10"/>
      <c r="B68" s="10"/>
      <c r="C68" s="235"/>
    </row>
    <row r="69" spans="1:8" ht="28.35" customHeight="1">
      <c r="A69" s="801" t="s">
        <v>194</v>
      </c>
      <c r="B69" s="801"/>
      <c r="C69" s="801"/>
      <c r="D69" s="801"/>
      <c r="E69" s="801"/>
      <c r="F69" s="801"/>
      <c r="G69" s="801"/>
      <c r="H69" s="801"/>
    </row>
    <row r="70" spans="1:8" ht="40.35" customHeight="1">
      <c r="A70" s="769" t="s">
        <v>195</v>
      </c>
      <c r="B70" s="769"/>
      <c r="C70" s="769"/>
      <c r="D70" s="769"/>
      <c r="E70" s="769"/>
      <c r="F70" s="769"/>
      <c r="G70" s="769"/>
      <c r="H70" s="769"/>
    </row>
    <row r="71" spans="1:8" ht="14.25">
      <c r="A71" s="968" t="s">
        <v>196</v>
      </c>
      <c r="B71" s="968"/>
      <c r="C71" s="968"/>
      <c r="D71" s="968"/>
      <c r="E71" s="968"/>
      <c r="F71" s="968"/>
      <c r="G71" s="968"/>
      <c r="H71" s="968"/>
    </row>
    <row r="72" spans="1:8" ht="17.850000000000001" customHeight="1">
      <c r="A72" s="969" t="s">
        <v>197</v>
      </c>
      <c r="B72" s="969"/>
      <c r="C72" s="969"/>
      <c r="D72" s="969"/>
      <c r="E72" s="969"/>
      <c r="F72" s="969"/>
      <c r="G72" s="969"/>
      <c r="H72" s="969"/>
    </row>
    <row r="73" spans="1:8">
      <c r="A73" s="795" t="s">
        <v>198</v>
      </c>
      <c r="B73" s="795"/>
      <c r="C73" s="795"/>
      <c r="D73" s="795"/>
      <c r="E73" s="795"/>
      <c r="F73" s="795"/>
      <c r="G73" s="795"/>
      <c r="H73" s="795"/>
    </row>
    <row r="74" spans="1:8" ht="14.25" customHeight="1">
      <c r="A74" s="769" t="s">
        <v>199</v>
      </c>
      <c r="B74" s="769"/>
      <c r="C74" s="769"/>
      <c r="D74" s="769"/>
      <c r="E74" s="769"/>
      <c r="F74" s="769"/>
      <c r="G74" s="769"/>
      <c r="H74" s="769"/>
    </row>
    <row r="75" spans="1:8" ht="28.5" customHeight="1">
      <c r="A75" s="769" t="s">
        <v>200</v>
      </c>
      <c r="B75" s="769"/>
      <c r="C75" s="769"/>
      <c r="D75" s="769"/>
      <c r="E75" s="769"/>
      <c r="F75" s="769"/>
      <c r="G75" s="769"/>
      <c r="H75" s="769"/>
    </row>
    <row r="76" spans="1:8" ht="18" customHeight="1">
      <c r="A76" s="970" t="s">
        <v>201</v>
      </c>
      <c r="B76" s="970"/>
      <c r="C76" s="970"/>
      <c r="D76" s="970"/>
      <c r="E76" s="970"/>
      <c r="F76" s="970"/>
      <c r="G76" s="970"/>
      <c r="H76" s="970"/>
    </row>
    <row r="77" spans="1:8" ht="14.25" customHeight="1">
      <c r="A77" s="801" t="s">
        <v>202</v>
      </c>
      <c r="B77" s="801"/>
      <c r="C77" s="801"/>
      <c r="D77" s="801"/>
      <c r="E77" s="801"/>
      <c r="F77" s="801"/>
      <c r="G77" s="801"/>
      <c r="H77" s="801"/>
    </row>
    <row r="78" spans="1:8" ht="29.25" customHeight="1">
      <c r="A78" s="970" t="s">
        <v>203</v>
      </c>
      <c r="B78" s="970"/>
      <c r="C78" s="970"/>
      <c r="D78" s="970"/>
      <c r="E78" s="970"/>
      <c r="F78" s="970"/>
      <c r="G78" s="970"/>
      <c r="H78" s="970"/>
    </row>
    <row r="79" spans="1:8" ht="14.25" customHeight="1">
      <c r="A79" s="801" t="s">
        <v>204</v>
      </c>
      <c r="B79" s="801"/>
      <c r="C79" s="801"/>
      <c r="D79" s="801"/>
      <c r="E79" s="801"/>
      <c r="F79" s="801"/>
      <c r="G79" s="801"/>
      <c r="H79" s="801"/>
    </row>
    <row r="80" spans="1:8" ht="26.25" customHeight="1">
      <c r="A80" s="970" t="s">
        <v>205</v>
      </c>
      <c r="B80" s="970"/>
      <c r="C80" s="970"/>
      <c r="D80" s="970"/>
      <c r="E80" s="970"/>
      <c r="F80" s="970"/>
      <c r="G80" s="970"/>
      <c r="H80" s="970"/>
    </row>
    <row r="81" spans="1:8" ht="16.5" customHeight="1">
      <c r="A81" s="802" t="s">
        <v>206</v>
      </c>
      <c r="B81" s="802"/>
      <c r="C81" s="802"/>
      <c r="D81" s="802"/>
      <c r="E81" s="802"/>
      <c r="F81" s="802"/>
      <c r="G81" s="802"/>
      <c r="H81" s="802"/>
    </row>
    <row r="82" spans="1:8" ht="15.6" customHeight="1">
      <c r="A82" s="801" t="s">
        <v>207</v>
      </c>
      <c r="B82" s="801"/>
      <c r="C82" s="801"/>
      <c r="D82" s="801"/>
      <c r="E82" s="801"/>
      <c r="F82" s="801"/>
      <c r="G82" s="801"/>
      <c r="H82" s="801"/>
    </row>
    <row r="83" spans="1:8" ht="15.6" customHeight="1">
      <c r="A83" s="769" t="s">
        <v>551</v>
      </c>
      <c r="B83" s="769"/>
      <c r="C83" s="769"/>
      <c r="D83" s="769"/>
      <c r="E83" s="769"/>
      <c r="F83" s="769"/>
      <c r="G83" s="769"/>
      <c r="H83" s="769"/>
    </row>
    <row r="84" spans="1:8" ht="14.25" customHeight="1">
      <c r="A84" s="801" t="s">
        <v>51</v>
      </c>
      <c r="B84" s="801"/>
      <c r="C84" s="801"/>
      <c r="D84" s="801"/>
      <c r="E84" s="801"/>
      <c r="F84" s="801"/>
      <c r="G84" s="801"/>
      <c r="H84" s="801"/>
    </row>
    <row r="85" spans="1:8">
      <c r="A85" s="10"/>
      <c r="B85" s="10"/>
      <c r="C85" s="10"/>
      <c r="D85" s="10"/>
      <c r="E85" s="10"/>
      <c r="F85" s="10"/>
      <c r="G85" s="10"/>
      <c r="H85" s="10"/>
    </row>
  </sheetData>
  <mergeCells count="22">
    <mergeCell ref="A74:H74"/>
    <mergeCell ref="A76:H76"/>
    <mergeCell ref="A78:H78"/>
    <mergeCell ref="A80:H80"/>
    <mergeCell ref="A81:H81"/>
    <mergeCell ref="B61:D61"/>
    <mergeCell ref="A70:H70"/>
    <mergeCell ref="A77:H77"/>
    <mergeCell ref="A84:H84"/>
    <mergeCell ref="A69:H69"/>
    <mergeCell ref="A73:H73"/>
    <mergeCell ref="A75:H75"/>
    <mergeCell ref="A79:H79"/>
    <mergeCell ref="A82:H82"/>
    <mergeCell ref="A83:H83"/>
    <mergeCell ref="A71:H71"/>
    <mergeCell ref="A72:H72"/>
    <mergeCell ref="A1:H1"/>
    <mergeCell ref="A2:H2"/>
    <mergeCell ref="A3:H3"/>
    <mergeCell ref="B5:H5"/>
    <mergeCell ref="C6:H6"/>
  </mergeCells>
  <printOptions horizontalCentered="1" verticalCentered="1"/>
  <pageMargins left="0.25" right="0.25" top="0.5" bottom="0.5" header="0.5" footer="0.5"/>
  <pageSetup paperSize="5" scale="75"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F42"/>
  <sheetViews>
    <sheetView topLeftCell="A13" zoomScaleNormal="100" workbookViewId="0">
      <selection activeCell="G12" sqref="G12"/>
    </sheetView>
  </sheetViews>
  <sheetFormatPr defaultColWidth="8.5703125" defaultRowHeight="12.75"/>
  <cols>
    <col min="1" max="1" width="40.85546875" style="95" customWidth="1"/>
    <col min="2" max="3" width="13" style="95" customWidth="1"/>
    <col min="4" max="4" width="25.28515625" style="95" customWidth="1"/>
    <col min="5" max="5" width="8.5703125" style="95"/>
    <col min="6" max="6" width="9.5703125" style="95" customWidth="1"/>
    <col min="7" max="16384" width="8.5703125" style="95"/>
  </cols>
  <sheetData>
    <row r="1" spans="1:6" ht="31.5" customHeight="1">
      <c r="A1" s="805" t="s">
        <v>208</v>
      </c>
      <c r="B1" s="805"/>
      <c r="C1" s="805"/>
      <c r="D1" s="805"/>
      <c r="E1" s="690"/>
      <c r="F1" s="690"/>
    </row>
    <row r="2" spans="1:6" ht="15.75">
      <c r="A2" s="762" t="s">
        <v>1</v>
      </c>
      <c r="B2" s="762"/>
      <c r="C2" s="762"/>
      <c r="D2" s="762"/>
      <c r="E2" s="682"/>
      <c r="F2" s="682"/>
    </row>
    <row r="3" spans="1:6" ht="15.75">
      <c r="A3" s="767" t="s">
        <v>572</v>
      </c>
      <c r="B3" s="767"/>
      <c r="C3" s="767"/>
      <c r="D3" s="767"/>
      <c r="E3" s="684"/>
      <c r="F3" s="684"/>
    </row>
    <row r="4" spans="1:6" ht="13.5" thickBot="1"/>
    <row r="5" spans="1:6" s="480" customFormat="1" ht="34.5" customHeight="1" thickBot="1">
      <c r="A5" s="483" t="s">
        <v>597</v>
      </c>
      <c r="B5" s="483" t="s">
        <v>209</v>
      </c>
      <c r="C5" s="483" t="s">
        <v>598</v>
      </c>
      <c r="D5" s="483" t="s">
        <v>599</v>
      </c>
      <c r="E5" s="686"/>
      <c r="F5" s="686"/>
    </row>
    <row r="6" spans="1:6" s="481" customFormat="1">
      <c r="A6" s="484" t="s">
        <v>9</v>
      </c>
      <c r="B6" s="485"/>
      <c r="C6" s="485"/>
      <c r="D6" s="485"/>
      <c r="E6" s="95"/>
      <c r="F6" s="95"/>
    </row>
    <row r="7" spans="1:6" s="481" customFormat="1">
      <c r="A7" s="370" t="s">
        <v>73</v>
      </c>
      <c r="B7" s="488">
        <v>42684</v>
      </c>
      <c r="C7" s="489" t="s">
        <v>10</v>
      </c>
      <c r="D7" s="370" t="s">
        <v>210</v>
      </c>
      <c r="E7" s="95"/>
      <c r="F7" s="95"/>
    </row>
    <row r="8" spans="1:6" s="481" customFormat="1">
      <c r="A8" s="482"/>
      <c r="B8" s="370"/>
      <c r="C8" s="370"/>
      <c r="D8" s="370"/>
      <c r="E8" s="95"/>
      <c r="F8" s="95"/>
    </row>
    <row r="9" spans="1:6" s="481" customFormat="1">
      <c r="A9" s="482"/>
      <c r="B9" s="370"/>
      <c r="C9" s="370"/>
      <c r="D9" s="370"/>
      <c r="E9" s="95"/>
      <c r="F9" s="95"/>
    </row>
    <row r="10" spans="1:6" s="481" customFormat="1">
      <c r="A10" s="486" t="s">
        <v>11</v>
      </c>
      <c r="B10" s="361"/>
      <c r="C10" s="361"/>
      <c r="D10" s="361"/>
      <c r="E10" s="95"/>
      <c r="F10" s="95"/>
    </row>
    <row r="11" spans="1:6" s="481" customFormat="1">
      <c r="A11" s="370" t="s">
        <v>211</v>
      </c>
      <c r="B11" s="488">
        <v>42684</v>
      </c>
      <c r="C11" s="489" t="s">
        <v>10</v>
      </c>
      <c r="D11" s="370" t="s">
        <v>210</v>
      </c>
      <c r="E11" s="95"/>
      <c r="F11" s="95"/>
    </row>
    <row r="12" spans="1:6" s="481" customFormat="1">
      <c r="A12" s="370" t="s">
        <v>212</v>
      </c>
      <c r="B12" s="488">
        <v>42684</v>
      </c>
      <c r="C12" s="489" t="s">
        <v>10</v>
      </c>
      <c r="D12" s="370" t="s">
        <v>210</v>
      </c>
      <c r="E12" s="95"/>
      <c r="F12" s="95"/>
    </row>
    <row r="13" spans="1:6" s="481" customFormat="1">
      <c r="A13" s="370" t="s">
        <v>213</v>
      </c>
      <c r="B13" s="488">
        <v>42684</v>
      </c>
      <c r="C13" s="489" t="s">
        <v>10</v>
      </c>
      <c r="D13" s="370" t="s">
        <v>210</v>
      </c>
      <c r="E13" s="95"/>
      <c r="F13" s="95"/>
    </row>
    <row r="14" spans="1:6" s="481" customFormat="1">
      <c r="A14" s="370" t="s">
        <v>214</v>
      </c>
      <c r="B14" s="488">
        <v>42684</v>
      </c>
      <c r="C14" s="489" t="s">
        <v>10</v>
      </c>
      <c r="D14" s="370" t="s">
        <v>210</v>
      </c>
      <c r="E14" s="95"/>
      <c r="F14" s="95"/>
    </row>
    <row r="15" spans="1:6" s="481" customFormat="1">
      <c r="A15" s="370" t="s">
        <v>175</v>
      </c>
      <c r="B15" s="488">
        <v>42684</v>
      </c>
      <c r="C15" s="489" t="s">
        <v>10</v>
      </c>
      <c r="D15" s="370" t="s">
        <v>210</v>
      </c>
      <c r="E15" s="95"/>
      <c r="F15" s="95"/>
    </row>
    <row r="16" spans="1:6" s="481" customFormat="1">
      <c r="A16" s="370" t="s">
        <v>82</v>
      </c>
      <c r="B16" s="488">
        <v>42684</v>
      </c>
      <c r="C16" s="489" t="s">
        <v>10</v>
      </c>
      <c r="D16" s="370" t="s">
        <v>210</v>
      </c>
      <c r="E16" s="95"/>
      <c r="F16" s="95"/>
    </row>
    <row r="17" spans="1:6" s="481" customFormat="1">
      <c r="A17" s="370" t="s">
        <v>215</v>
      </c>
      <c r="B17" s="488">
        <v>43083</v>
      </c>
      <c r="C17" s="489" t="s">
        <v>10</v>
      </c>
      <c r="D17" s="370" t="s">
        <v>210</v>
      </c>
      <c r="E17" s="95"/>
      <c r="F17" s="95"/>
    </row>
    <row r="18" spans="1:6" s="481" customFormat="1">
      <c r="A18" s="370" t="s">
        <v>216</v>
      </c>
      <c r="B18" s="488">
        <v>42684</v>
      </c>
      <c r="C18" s="489" t="s">
        <v>10</v>
      </c>
      <c r="D18" s="370" t="s">
        <v>210</v>
      </c>
      <c r="E18" s="95"/>
      <c r="F18" s="95"/>
    </row>
    <row r="19" spans="1:6" s="481" customFormat="1">
      <c r="A19" s="370" t="s">
        <v>178</v>
      </c>
      <c r="B19" s="488">
        <v>42684</v>
      </c>
      <c r="C19" s="489" t="s">
        <v>10</v>
      </c>
      <c r="D19" s="370" t="s">
        <v>210</v>
      </c>
      <c r="E19" s="95"/>
      <c r="F19" s="95"/>
    </row>
    <row r="20" spans="1:6" s="481" customFormat="1">
      <c r="A20" s="486" t="s">
        <v>217</v>
      </c>
      <c r="B20" s="361"/>
      <c r="C20" s="361"/>
      <c r="D20" s="361"/>
      <c r="E20" s="95"/>
      <c r="F20" s="95"/>
    </row>
    <row r="21" spans="1:6" s="481" customFormat="1">
      <c r="A21" s="370" t="s">
        <v>218</v>
      </c>
      <c r="B21" s="488">
        <v>42684</v>
      </c>
      <c r="C21" s="489" t="s">
        <v>10</v>
      </c>
      <c r="D21" s="370" t="s">
        <v>219</v>
      </c>
      <c r="E21" s="95"/>
      <c r="F21" s="95"/>
    </row>
    <row r="22" spans="1:6" s="481" customFormat="1">
      <c r="A22" s="370" t="s">
        <v>220</v>
      </c>
      <c r="B22" s="488">
        <v>42684</v>
      </c>
      <c r="C22" s="489" t="s">
        <v>10</v>
      </c>
      <c r="D22" s="370" t="s">
        <v>210</v>
      </c>
      <c r="E22" s="95"/>
      <c r="F22" s="95"/>
    </row>
    <row r="23" spans="1:6" s="481" customFormat="1">
      <c r="A23" s="529" t="s">
        <v>221</v>
      </c>
      <c r="B23" s="488">
        <v>42684</v>
      </c>
      <c r="C23" s="489" t="s">
        <v>10</v>
      </c>
      <c r="D23" s="370" t="s">
        <v>210</v>
      </c>
      <c r="E23" s="95"/>
      <c r="F23" s="95"/>
    </row>
    <row r="24" spans="1:6" s="481" customFormat="1">
      <c r="A24" s="486" t="s">
        <v>88</v>
      </c>
      <c r="B24" s="361"/>
      <c r="C24" s="361"/>
      <c r="D24" s="361"/>
      <c r="E24" s="95"/>
      <c r="F24" s="95"/>
    </row>
    <row r="25" spans="1:6" s="481" customFormat="1">
      <c r="A25" s="370" t="s">
        <v>222</v>
      </c>
      <c r="B25" s="488">
        <v>42684</v>
      </c>
      <c r="C25" s="489" t="s">
        <v>10</v>
      </c>
      <c r="D25" s="370" t="s">
        <v>210</v>
      </c>
      <c r="E25" s="95"/>
      <c r="F25" s="95"/>
    </row>
    <row r="26" spans="1:6" s="481" customFormat="1">
      <c r="A26" s="370" t="s">
        <v>89</v>
      </c>
      <c r="B26" s="488">
        <v>42684</v>
      </c>
      <c r="C26" s="489" t="s">
        <v>10</v>
      </c>
      <c r="D26" s="370" t="s">
        <v>210</v>
      </c>
      <c r="E26" s="95"/>
      <c r="F26" s="95"/>
    </row>
    <row r="27" spans="1:6" s="481" customFormat="1">
      <c r="A27" s="370" t="s">
        <v>223</v>
      </c>
      <c r="B27" s="488">
        <v>42684</v>
      </c>
      <c r="C27" s="489" t="s">
        <v>10</v>
      </c>
      <c r="D27" s="370" t="s">
        <v>210</v>
      </c>
      <c r="E27" s="95"/>
      <c r="F27" s="95"/>
    </row>
    <row r="28" spans="1:6" s="481" customFormat="1">
      <c r="A28" s="482"/>
      <c r="B28" s="370"/>
      <c r="C28" s="370"/>
      <c r="D28" s="370"/>
      <c r="E28" s="95"/>
      <c r="F28" s="95"/>
    </row>
    <row r="29" spans="1:6" s="481" customFormat="1">
      <c r="A29" s="482"/>
      <c r="B29" s="370"/>
      <c r="C29" s="370"/>
      <c r="D29" s="370"/>
      <c r="E29" s="95"/>
      <c r="F29" s="95"/>
    </row>
    <row r="30" spans="1:6" s="481" customFormat="1">
      <c r="A30" s="486" t="s">
        <v>15</v>
      </c>
      <c r="B30" s="361"/>
      <c r="C30" s="361"/>
      <c r="D30" s="361"/>
      <c r="E30" s="95"/>
      <c r="F30" s="95"/>
    </row>
    <row r="31" spans="1:6" s="481" customFormat="1">
      <c r="A31" s="482"/>
      <c r="B31" s="370"/>
      <c r="C31" s="370"/>
      <c r="D31" s="370"/>
      <c r="E31" s="95"/>
      <c r="F31" s="95"/>
    </row>
    <row r="32" spans="1:6" s="481" customFormat="1">
      <c r="A32" s="482"/>
      <c r="B32" s="370"/>
      <c r="C32" s="370"/>
      <c r="D32" s="370"/>
      <c r="E32" s="95"/>
      <c r="F32" s="95"/>
    </row>
    <row r="33" spans="1:6" s="481" customFormat="1">
      <c r="A33" s="482"/>
      <c r="B33" s="370"/>
      <c r="C33" s="370"/>
      <c r="D33" s="370"/>
      <c r="E33" s="95"/>
      <c r="F33" s="95"/>
    </row>
    <row r="34" spans="1:6" s="481" customFormat="1">
      <c r="A34" s="486" t="s">
        <v>107</v>
      </c>
      <c r="B34" s="361"/>
      <c r="C34" s="361"/>
      <c r="D34" s="361"/>
      <c r="E34" s="95"/>
      <c r="F34" s="95"/>
    </row>
    <row r="35" spans="1:6" s="481" customFormat="1">
      <c r="A35" s="370" t="s">
        <v>112</v>
      </c>
      <c r="B35" s="488">
        <v>43453</v>
      </c>
      <c r="C35" s="489" t="s">
        <v>10</v>
      </c>
      <c r="D35" s="370" t="s">
        <v>210</v>
      </c>
      <c r="E35" s="95"/>
      <c r="F35" s="95"/>
    </row>
    <row r="36" spans="1:6" s="481" customFormat="1">
      <c r="A36" s="482"/>
      <c r="B36" s="370"/>
      <c r="C36" s="370"/>
      <c r="D36" s="370"/>
      <c r="E36" s="95"/>
      <c r="F36" s="95"/>
    </row>
    <row r="37" spans="1:6" s="481" customFormat="1">
      <c r="A37" s="482"/>
      <c r="B37" s="370"/>
      <c r="C37" s="370"/>
      <c r="D37" s="370"/>
      <c r="E37" s="95"/>
      <c r="F37" s="95"/>
    </row>
    <row r="38" spans="1:6" s="481" customFormat="1">
      <c r="A38" s="95"/>
      <c r="B38" s="95"/>
      <c r="C38" s="95"/>
      <c r="D38" s="95"/>
      <c r="E38" s="95"/>
      <c r="F38" s="95"/>
    </row>
    <row r="39" spans="1:6" s="481" customFormat="1">
      <c r="A39" s="95"/>
      <c r="B39" s="95"/>
      <c r="C39" s="95"/>
      <c r="D39" s="95"/>
      <c r="E39" s="95"/>
      <c r="F39" s="95"/>
    </row>
    <row r="40" spans="1:6" s="481" customFormat="1" ht="57" customHeight="1">
      <c r="A40" s="803" t="s">
        <v>224</v>
      </c>
      <c r="B40" s="803"/>
      <c r="C40" s="803"/>
      <c r="D40" s="803"/>
      <c r="E40" s="761"/>
      <c r="F40" s="761"/>
    </row>
    <row r="41" spans="1:6" s="481" customFormat="1" ht="14.85" customHeight="1">
      <c r="A41" s="964" t="s">
        <v>225</v>
      </c>
      <c r="B41" s="964"/>
      <c r="C41" s="964"/>
      <c r="D41" s="964"/>
      <c r="E41" s="95"/>
      <c r="F41" s="95"/>
    </row>
    <row r="42" spans="1:6" ht="27" customHeight="1">
      <c r="A42" s="772" t="s">
        <v>226</v>
      </c>
      <c r="B42" s="772"/>
      <c r="C42" s="772"/>
      <c r="D42" s="772"/>
    </row>
  </sheetData>
  <mergeCells count="6">
    <mergeCell ref="A41:D41"/>
    <mergeCell ref="A42:D42"/>
    <mergeCell ref="A1:D1"/>
    <mergeCell ref="A2:D2"/>
    <mergeCell ref="A3:D3"/>
    <mergeCell ref="A40:D40"/>
  </mergeCells>
  <printOptions horizontalCentered="1" verticalCentered="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9"/>
  <sheetViews>
    <sheetView topLeftCell="A16" zoomScaleNormal="100" workbookViewId="0">
      <selection activeCell="B33" sqref="B33"/>
    </sheetView>
  </sheetViews>
  <sheetFormatPr defaultColWidth="9.140625" defaultRowHeight="12.75"/>
  <cols>
    <col min="1" max="1" width="61.42578125" style="95" customWidth="1"/>
    <col min="2" max="2" width="21" style="95" customWidth="1"/>
    <col min="3" max="3" width="9.140625" style="95"/>
    <col min="4" max="4" width="12.5703125" style="95" bestFit="1" customWidth="1"/>
    <col min="5" max="5" width="43.140625" style="188" bestFit="1" customWidth="1"/>
    <col min="6" max="6" width="9.5703125" style="95" bestFit="1" customWidth="1"/>
    <col min="7" max="7" width="9.5703125" style="95" customWidth="1"/>
    <col min="8" max="8" width="9.5703125" style="95" bestFit="1" customWidth="1"/>
    <col min="9" max="9" width="13.5703125" style="95" bestFit="1" customWidth="1"/>
    <col min="10" max="16384" width="9.140625" style="95"/>
  </cols>
  <sheetData>
    <row r="1" spans="1:13" ht="15.75">
      <c r="A1" s="805" t="s">
        <v>227</v>
      </c>
      <c r="B1" s="805"/>
    </row>
    <row r="2" spans="1:13" ht="15.75">
      <c r="A2" s="779" t="s">
        <v>1</v>
      </c>
      <c r="B2" s="806"/>
      <c r="C2" s="98"/>
      <c r="D2" s="98"/>
      <c r="F2" s="98"/>
      <c r="G2" s="98"/>
      <c r="H2" s="98"/>
      <c r="I2" s="98"/>
      <c r="J2" s="98"/>
      <c r="K2" s="98"/>
      <c r="L2" s="98"/>
      <c r="M2" s="98"/>
    </row>
    <row r="3" spans="1:13" ht="18.75">
      <c r="A3" s="807" t="s">
        <v>575</v>
      </c>
      <c r="B3" s="806"/>
      <c r="C3" s="374"/>
      <c r="D3" s="374"/>
      <c r="F3" s="417"/>
      <c r="G3" s="417"/>
      <c r="H3" s="417"/>
      <c r="I3" s="417"/>
      <c r="J3" s="374"/>
      <c r="K3" s="374"/>
      <c r="L3" s="374"/>
      <c r="M3" s="374"/>
    </row>
    <row r="4" spans="1:13" ht="16.5" thickBot="1">
      <c r="A4" s="691"/>
      <c r="B4" s="98"/>
      <c r="C4" s="374"/>
      <c r="D4" s="374"/>
      <c r="F4" s="98"/>
      <c r="G4" s="417"/>
      <c r="H4" s="98"/>
      <c r="I4" s="417"/>
      <c r="J4" s="374"/>
      <c r="K4" s="374"/>
      <c r="L4" s="374"/>
      <c r="M4" s="374"/>
    </row>
    <row r="5" spans="1:13" ht="16.5" thickBot="1">
      <c r="A5" s="780" t="s">
        <v>228</v>
      </c>
      <c r="B5" s="785"/>
      <c r="C5" s="374"/>
      <c r="D5" s="374"/>
      <c r="F5" s="417"/>
      <c r="G5" s="417"/>
      <c r="H5" s="417"/>
      <c r="I5" s="417"/>
      <c r="J5" s="374"/>
      <c r="K5" s="374"/>
      <c r="L5" s="374"/>
      <c r="M5" s="374"/>
    </row>
    <row r="6" spans="1:13">
      <c r="A6" s="375" t="s">
        <v>229</v>
      </c>
      <c r="B6" s="244" t="s">
        <v>10</v>
      </c>
      <c r="G6" s="417"/>
      <c r="I6" s="417"/>
    </row>
    <row r="7" spans="1:13">
      <c r="A7" s="370" t="s">
        <v>230</v>
      </c>
      <c r="B7" s="236">
        <v>156987.17830237083</v>
      </c>
      <c r="F7" s="418"/>
      <c r="G7" s="417"/>
      <c r="H7" s="418"/>
      <c r="I7" s="417"/>
    </row>
    <row r="8" spans="1:13">
      <c r="A8" s="370" t="s">
        <v>231</v>
      </c>
      <c r="B8" s="537" t="s">
        <v>232</v>
      </c>
      <c r="D8" s="119"/>
      <c r="F8" s="119"/>
      <c r="G8" s="417"/>
      <c r="H8" s="119"/>
      <c r="I8" s="417"/>
    </row>
    <row r="9" spans="1:13">
      <c r="A9" s="370" t="s">
        <v>233</v>
      </c>
      <c r="B9" s="236">
        <v>1117234.3173368291</v>
      </c>
      <c r="D9" s="528"/>
      <c r="F9" s="418"/>
      <c r="G9" s="417"/>
      <c r="H9" s="418"/>
      <c r="I9" s="420"/>
    </row>
    <row r="10" spans="1:13">
      <c r="A10" s="370" t="s">
        <v>234</v>
      </c>
      <c r="B10" s="537" t="s">
        <v>232</v>
      </c>
      <c r="F10" s="418"/>
      <c r="G10" s="417"/>
      <c r="H10" s="418"/>
      <c r="I10" s="420"/>
    </row>
    <row r="11" spans="1:13">
      <c r="A11" s="370" t="s">
        <v>235</v>
      </c>
      <c r="B11" s="669">
        <v>0.85</v>
      </c>
    </row>
    <row r="12" spans="1:13">
      <c r="A12" s="370" t="s">
        <v>236</v>
      </c>
      <c r="B12" s="669">
        <v>5.9811340904085704</v>
      </c>
    </row>
    <row r="13" spans="1:13">
      <c r="A13" s="370" t="s">
        <v>237</v>
      </c>
      <c r="B13" s="669">
        <v>42.566076635423791</v>
      </c>
    </row>
    <row r="15" spans="1:13" ht="13.5" thickBot="1"/>
    <row r="16" spans="1:13" ht="14.85" customHeight="1" thickBot="1">
      <c r="A16" s="780" t="s">
        <v>238</v>
      </c>
      <c r="B16" s="785"/>
    </row>
    <row r="17" spans="1:3">
      <c r="A17" s="375" t="s">
        <v>229</v>
      </c>
      <c r="B17" s="244" t="s">
        <v>10</v>
      </c>
    </row>
    <row r="18" spans="1:3">
      <c r="A18" s="370" t="s">
        <v>230</v>
      </c>
      <c r="B18" s="236">
        <v>0</v>
      </c>
    </row>
    <row r="19" spans="1:3">
      <c r="A19" s="370" t="s">
        <v>231</v>
      </c>
      <c r="B19" s="244" t="s">
        <v>10</v>
      </c>
    </row>
    <row r="20" spans="1:3">
      <c r="A20" s="370" t="s">
        <v>233</v>
      </c>
      <c r="B20" s="236">
        <v>0</v>
      </c>
    </row>
    <row r="21" spans="1:3">
      <c r="A21" s="370" t="s">
        <v>234</v>
      </c>
      <c r="B21" s="247" t="s">
        <v>10</v>
      </c>
    </row>
    <row r="22" spans="1:3">
      <c r="A22" s="370" t="s">
        <v>235</v>
      </c>
      <c r="B22" s="237">
        <v>0</v>
      </c>
    </row>
    <row r="23" spans="1:3">
      <c r="A23" s="370" t="s">
        <v>236</v>
      </c>
      <c r="B23" s="237">
        <v>0</v>
      </c>
    </row>
    <row r="24" spans="1:3">
      <c r="A24" s="370" t="s">
        <v>237</v>
      </c>
      <c r="B24" s="237">
        <v>0</v>
      </c>
    </row>
    <row r="25" spans="1:3" ht="13.5" thickBot="1"/>
    <row r="26" spans="1:3" ht="16.5" thickBot="1">
      <c r="A26" s="780" t="s">
        <v>239</v>
      </c>
      <c r="B26" s="785"/>
      <c r="C26" s="275"/>
    </row>
    <row r="27" spans="1:3">
      <c r="A27" s="375" t="s">
        <v>229</v>
      </c>
      <c r="B27" s="244" t="s">
        <v>10</v>
      </c>
    </row>
    <row r="28" spans="1:3">
      <c r="A28" s="370" t="s">
        <v>230</v>
      </c>
      <c r="B28" s="330">
        <f>B7+B18</f>
        <v>156987.17830237083</v>
      </c>
    </row>
    <row r="29" spans="1:3">
      <c r="A29" s="370" t="s">
        <v>231</v>
      </c>
      <c r="B29" s="245" t="s">
        <v>10</v>
      </c>
    </row>
    <row r="30" spans="1:3">
      <c r="A30" s="370" t="s">
        <v>233</v>
      </c>
      <c r="B30" s="330">
        <f>B9+B20</f>
        <v>1117234.3173368291</v>
      </c>
    </row>
    <row r="31" spans="1:3">
      <c r="A31" s="370" t="s">
        <v>234</v>
      </c>
      <c r="B31" s="246" t="s">
        <v>10</v>
      </c>
    </row>
    <row r="32" spans="1:3">
      <c r="A32" s="370" t="s">
        <v>235</v>
      </c>
      <c r="B32" s="670">
        <f>B11</f>
        <v>0.85</v>
      </c>
    </row>
    <row r="33" spans="1:10">
      <c r="A33" s="370" t="s">
        <v>236</v>
      </c>
      <c r="B33" s="670">
        <f>B12+B23</f>
        <v>5.9811340904085704</v>
      </c>
    </row>
    <row r="34" spans="1:10">
      <c r="A34" s="370" t="s">
        <v>240</v>
      </c>
      <c r="B34" s="670">
        <f>B13+B24</f>
        <v>42.566076635423791</v>
      </c>
    </row>
    <row r="36" spans="1:10" ht="13.5" thickBot="1"/>
    <row r="37" spans="1:10" ht="19.5" thickBot="1">
      <c r="A37" s="780" t="s">
        <v>241</v>
      </c>
      <c r="B37" s="785"/>
      <c r="E37" s="419"/>
    </row>
    <row r="38" spans="1:10">
      <c r="A38" s="375" t="s">
        <v>229</v>
      </c>
      <c r="B38" s="244" t="s">
        <v>10</v>
      </c>
    </row>
    <row r="39" spans="1:10">
      <c r="A39" s="370" t="s">
        <v>230</v>
      </c>
      <c r="B39" s="244" t="s">
        <v>242</v>
      </c>
    </row>
    <row r="40" spans="1:10">
      <c r="A40" s="370" t="s">
        <v>231</v>
      </c>
      <c r="B40" s="244" t="s">
        <v>10</v>
      </c>
    </row>
    <row r="41" spans="1:10">
      <c r="A41" s="370" t="s">
        <v>233</v>
      </c>
      <c r="B41" s="244" t="s">
        <v>242</v>
      </c>
    </row>
    <row r="42" spans="1:10">
      <c r="A42" s="370" t="s">
        <v>234</v>
      </c>
      <c r="B42" s="247" t="s">
        <v>10</v>
      </c>
    </row>
    <row r="43" spans="1:10">
      <c r="A43" s="370" t="s">
        <v>235</v>
      </c>
      <c r="B43" s="237">
        <v>0</v>
      </c>
    </row>
    <row r="44" spans="1:10">
      <c r="A44" s="370" t="s">
        <v>243</v>
      </c>
      <c r="B44" s="237">
        <v>0</v>
      </c>
    </row>
    <row r="45" spans="1:10">
      <c r="A45" s="370" t="s">
        <v>244</v>
      </c>
      <c r="B45" s="237">
        <v>0</v>
      </c>
    </row>
    <row r="46" spans="1:10">
      <c r="B46" s="238"/>
    </row>
    <row r="47" spans="1:10" ht="14.25">
      <c r="A47" s="964" t="s">
        <v>245</v>
      </c>
      <c r="B47" s="964"/>
    </row>
    <row r="48" spans="1:10" ht="12.75" customHeight="1">
      <c r="A48" s="769" t="s">
        <v>552</v>
      </c>
      <c r="B48" s="769"/>
      <c r="C48" s="760"/>
      <c r="D48" s="760"/>
      <c r="E48" s="760"/>
      <c r="F48" s="760"/>
      <c r="G48" s="760"/>
      <c r="H48" s="760"/>
      <c r="I48" s="760"/>
      <c r="J48" s="760"/>
    </row>
    <row r="49" spans="1:2" ht="27.75" customHeight="1">
      <c r="A49" s="804" t="s">
        <v>51</v>
      </c>
      <c r="B49" s="804"/>
    </row>
  </sheetData>
  <mergeCells count="10">
    <mergeCell ref="A37:B37"/>
    <mergeCell ref="A49:B49"/>
    <mergeCell ref="A1:B1"/>
    <mergeCell ref="A2:B2"/>
    <mergeCell ref="A3:B3"/>
    <mergeCell ref="A5:B5"/>
    <mergeCell ref="A16:B16"/>
    <mergeCell ref="A26:B26"/>
    <mergeCell ref="A47:B47"/>
    <mergeCell ref="A48:B48"/>
  </mergeCells>
  <printOptions horizontalCentered="1" verticalCentered="1" headings="1"/>
  <pageMargins left="0.25" right="0.25" top="0.5" bottom="0.5" header="0.5" footer="0.5"/>
  <pageSetup scale="105"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topLeftCell="A22" zoomScaleNormal="100" workbookViewId="0">
      <selection activeCell="I55" sqref="I55"/>
    </sheetView>
  </sheetViews>
  <sheetFormatPr defaultColWidth="9.140625" defaultRowHeight="12.75"/>
  <cols>
    <col min="1" max="1" width="17.42578125" style="95" customWidth="1"/>
    <col min="2" max="4" width="14.5703125" style="95" customWidth="1"/>
    <col min="5" max="5" width="13.5703125" style="95" customWidth="1"/>
    <col min="6" max="6" width="14.140625" style="95" customWidth="1"/>
    <col min="7" max="7" width="14.5703125" style="95" customWidth="1"/>
    <col min="8" max="16384" width="9.140625" style="95"/>
  </cols>
  <sheetData>
    <row r="1" spans="1:7" ht="15.75">
      <c r="A1" s="816" t="s">
        <v>246</v>
      </c>
      <c r="B1" s="817"/>
      <c r="C1" s="817"/>
      <c r="D1" s="817"/>
      <c r="E1" s="817"/>
      <c r="F1" s="817"/>
      <c r="G1" s="818"/>
    </row>
    <row r="2" spans="1:7" ht="15.75">
      <c r="A2" s="819" t="s">
        <v>1</v>
      </c>
      <c r="B2" s="820"/>
      <c r="C2" s="820"/>
      <c r="D2" s="820"/>
      <c r="E2" s="820"/>
      <c r="F2" s="820"/>
      <c r="G2" s="821"/>
    </row>
    <row r="3" spans="1:7" ht="16.5" thickBot="1">
      <c r="A3" s="822" t="s">
        <v>572</v>
      </c>
      <c r="B3" s="820"/>
      <c r="C3" s="820"/>
      <c r="D3" s="820"/>
      <c r="E3" s="820"/>
      <c r="F3" s="820"/>
      <c r="G3" s="821"/>
    </row>
    <row r="4" spans="1:7" ht="16.5" thickBot="1">
      <c r="A4" s="808" t="s">
        <v>247</v>
      </c>
      <c r="B4" s="809"/>
      <c r="C4" s="809"/>
      <c r="D4" s="809"/>
      <c r="E4" s="809"/>
      <c r="F4" s="809"/>
      <c r="G4" s="810"/>
    </row>
    <row r="5" spans="1:7" ht="15" thickBot="1">
      <c r="A5" s="267"/>
      <c r="B5" s="814" t="s">
        <v>248</v>
      </c>
      <c r="C5" s="814"/>
      <c r="D5" s="814"/>
      <c r="E5" s="814" t="s">
        <v>554</v>
      </c>
      <c r="F5" s="814"/>
      <c r="G5" s="815"/>
    </row>
    <row r="6" spans="1:7">
      <c r="A6" s="268" t="s">
        <v>250</v>
      </c>
      <c r="B6" s="695" t="s">
        <v>251</v>
      </c>
      <c r="C6" s="695" t="s">
        <v>252</v>
      </c>
      <c r="D6" s="695" t="s">
        <v>7</v>
      </c>
      <c r="E6" s="695" t="s">
        <v>251</v>
      </c>
      <c r="F6" s="695" t="s">
        <v>252</v>
      </c>
      <c r="G6" s="695" t="s">
        <v>7</v>
      </c>
    </row>
    <row r="7" spans="1:7">
      <c r="A7" s="183" t="s">
        <v>253</v>
      </c>
      <c r="B7" s="266">
        <v>15</v>
      </c>
      <c r="C7" s="266">
        <v>12154</v>
      </c>
      <c r="D7" s="274">
        <f>SUM(B7:C7)</f>
        <v>12169</v>
      </c>
      <c r="E7" s="266">
        <v>1</v>
      </c>
      <c r="F7" s="274">
        <v>46</v>
      </c>
      <c r="G7" s="274">
        <f t="shared" ref="G7:G18" si="0">SUM(E7:F7)</f>
        <v>47</v>
      </c>
    </row>
    <row r="8" spans="1:7">
      <c r="A8" s="184" t="s">
        <v>254</v>
      </c>
      <c r="B8" s="266">
        <v>17198</v>
      </c>
      <c r="C8" s="266">
        <v>0</v>
      </c>
      <c r="D8" s="274">
        <f t="shared" ref="D8:D18" si="1">SUM(B8:C8)</f>
        <v>17198</v>
      </c>
      <c r="E8" s="266">
        <v>89</v>
      </c>
      <c r="F8" s="274">
        <v>0</v>
      </c>
      <c r="G8" s="274">
        <f t="shared" si="0"/>
        <v>89</v>
      </c>
    </row>
    <row r="9" spans="1:7">
      <c r="A9" s="184" t="s">
        <v>255</v>
      </c>
      <c r="B9" s="266">
        <v>36583</v>
      </c>
      <c r="C9" s="266">
        <v>19227</v>
      </c>
      <c r="D9" s="274">
        <f t="shared" si="1"/>
        <v>55810</v>
      </c>
      <c r="E9" s="266">
        <v>402</v>
      </c>
      <c r="F9" s="274">
        <v>53</v>
      </c>
      <c r="G9" s="274">
        <f t="shared" si="0"/>
        <v>455</v>
      </c>
    </row>
    <row r="10" spans="1:7">
      <c r="A10" s="184" t="s">
        <v>256</v>
      </c>
      <c r="B10" s="266">
        <v>14990</v>
      </c>
      <c r="C10" s="266">
        <v>13</v>
      </c>
      <c r="D10" s="274">
        <f t="shared" si="1"/>
        <v>15003</v>
      </c>
      <c r="E10" s="266">
        <v>141</v>
      </c>
      <c r="F10" s="274">
        <v>0</v>
      </c>
      <c r="G10" s="274">
        <f t="shared" si="0"/>
        <v>141</v>
      </c>
    </row>
    <row r="11" spans="1:7">
      <c r="A11" s="184" t="s">
        <v>257</v>
      </c>
      <c r="B11" s="266">
        <v>2934</v>
      </c>
      <c r="C11" s="266">
        <v>1077961</v>
      </c>
      <c r="D11" s="274">
        <f t="shared" si="1"/>
        <v>1080895</v>
      </c>
      <c r="E11" s="266">
        <v>158</v>
      </c>
      <c r="F11" s="274">
        <v>12201</v>
      </c>
      <c r="G11" s="274">
        <f t="shared" si="0"/>
        <v>12359</v>
      </c>
    </row>
    <row r="12" spans="1:7">
      <c r="A12" s="184" t="s">
        <v>258</v>
      </c>
      <c r="B12" s="266">
        <v>7</v>
      </c>
      <c r="C12" s="266">
        <v>252851</v>
      </c>
      <c r="D12" s="274">
        <f t="shared" si="1"/>
        <v>252858</v>
      </c>
      <c r="E12" s="266">
        <v>0</v>
      </c>
      <c r="F12" s="274">
        <v>1367</v>
      </c>
      <c r="G12" s="274">
        <f t="shared" si="0"/>
        <v>1367</v>
      </c>
    </row>
    <row r="13" spans="1:7">
      <c r="A13" s="184" t="s">
        <v>259</v>
      </c>
      <c r="B13" s="266">
        <v>100248</v>
      </c>
      <c r="C13" s="266">
        <v>89387</v>
      </c>
      <c r="D13" s="274">
        <f t="shared" si="1"/>
        <v>189635</v>
      </c>
      <c r="E13" s="266">
        <v>280</v>
      </c>
      <c r="F13" s="274">
        <v>2685</v>
      </c>
      <c r="G13" s="274">
        <f t="shared" si="0"/>
        <v>2965</v>
      </c>
    </row>
    <row r="14" spans="1:7">
      <c r="A14" s="184" t="s">
        <v>260</v>
      </c>
      <c r="B14" s="266">
        <v>866</v>
      </c>
      <c r="C14" s="266">
        <v>133209</v>
      </c>
      <c r="D14" s="274">
        <f>SUM(B14:C14)</f>
        <v>134075</v>
      </c>
      <c r="E14" s="266">
        <v>36</v>
      </c>
      <c r="F14" s="274">
        <v>3367</v>
      </c>
      <c r="G14" s="274">
        <f t="shared" si="0"/>
        <v>3403</v>
      </c>
    </row>
    <row r="15" spans="1:7">
      <c r="A15" s="184" t="s">
        <v>261</v>
      </c>
      <c r="B15" s="266">
        <v>14145</v>
      </c>
      <c r="C15" s="266">
        <v>9147</v>
      </c>
      <c r="D15" s="274">
        <f t="shared" si="1"/>
        <v>23292</v>
      </c>
      <c r="E15" s="266">
        <v>122</v>
      </c>
      <c r="F15" s="274">
        <v>0</v>
      </c>
      <c r="G15" s="274">
        <f t="shared" si="0"/>
        <v>122</v>
      </c>
    </row>
    <row r="16" spans="1:7">
      <c r="A16" s="184" t="s">
        <v>262</v>
      </c>
      <c r="B16" s="266">
        <v>1021</v>
      </c>
      <c r="C16" s="266">
        <v>34617</v>
      </c>
      <c r="D16" s="274">
        <f t="shared" si="1"/>
        <v>35638</v>
      </c>
      <c r="E16" s="266">
        <v>88</v>
      </c>
      <c r="F16" s="274">
        <v>45</v>
      </c>
      <c r="G16" s="274">
        <f t="shared" si="0"/>
        <v>133</v>
      </c>
    </row>
    <row r="17" spans="1:7">
      <c r="A17" s="184" t="s">
        <v>263</v>
      </c>
      <c r="B17" s="266">
        <v>52284</v>
      </c>
      <c r="C17" s="266">
        <v>12698</v>
      </c>
      <c r="D17" s="274">
        <f t="shared" si="1"/>
        <v>64982</v>
      </c>
      <c r="E17" s="266">
        <v>555</v>
      </c>
      <c r="F17" s="274">
        <v>191</v>
      </c>
      <c r="G17" s="274">
        <f t="shared" si="0"/>
        <v>746</v>
      </c>
    </row>
    <row r="18" spans="1:7" ht="13.5" thickBot="1">
      <c r="A18" s="14" t="s">
        <v>264</v>
      </c>
      <c r="B18" s="274">
        <v>2312</v>
      </c>
      <c r="C18" s="274">
        <v>60404</v>
      </c>
      <c r="D18" s="274">
        <f t="shared" si="1"/>
        <v>62716</v>
      </c>
      <c r="E18" s="266">
        <v>39</v>
      </c>
      <c r="F18" s="274">
        <v>444</v>
      </c>
      <c r="G18" s="274">
        <f t="shared" si="0"/>
        <v>483</v>
      </c>
    </row>
    <row r="19" spans="1:7" ht="13.5" thickBot="1">
      <c r="A19" s="278" t="s">
        <v>7</v>
      </c>
      <c r="B19" s="540">
        <f t="shared" ref="B19:G19" si="2">SUM(B7:B18)</f>
        <v>242603</v>
      </c>
      <c r="C19" s="540">
        <f t="shared" si="2"/>
        <v>1701668</v>
      </c>
      <c r="D19" s="540">
        <f t="shared" si="2"/>
        <v>1944271</v>
      </c>
      <c r="E19" s="279">
        <f t="shared" si="2"/>
        <v>1911</v>
      </c>
      <c r="F19" s="279">
        <f t="shared" si="2"/>
        <v>20399</v>
      </c>
      <c r="G19" s="279">
        <f t="shared" si="2"/>
        <v>22310</v>
      </c>
    </row>
    <row r="20" spans="1:7" ht="13.5" thickBot="1"/>
    <row r="21" spans="1:7" ht="16.5" thickBot="1">
      <c r="A21" s="808" t="s">
        <v>265</v>
      </c>
      <c r="B21" s="809"/>
      <c r="C21" s="809"/>
      <c r="D21" s="809"/>
      <c r="E21" s="809"/>
      <c r="F21" s="809"/>
      <c r="G21" s="810"/>
    </row>
    <row r="22" spans="1:7" ht="13.5" thickBot="1">
      <c r="A22" s="273"/>
      <c r="B22" s="811"/>
      <c r="C22" s="812"/>
      <c r="D22" s="813"/>
      <c r="E22" s="814" t="s">
        <v>249</v>
      </c>
      <c r="F22" s="814"/>
      <c r="G22" s="815"/>
    </row>
    <row r="23" spans="1:7">
      <c r="A23" s="268" t="s">
        <v>250</v>
      </c>
      <c r="B23" s="695"/>
      <c r="C23" s="695"/>
      <c r="D23" s="695"/>
      <c r="E23" s="695" t="s">
        <v>251</v>
      </c>
      <c r="F23" s="695" t="s">
        <v>252</v>
      </c>
      <c r="G23" s="695" t="s">
        <v>7</v>
      </c>
    </row>
    <row r="24" spans="1:7">
      <c r="A24" s="183" t="s">
        <v>253</v>
      </c>
      <c r="B24" s="269"/>
      <c r="C24" s="269"/>
      <c r="D24" s="270">
        <f>SUM(B24:C24)</f>
        <v>0</v>
      </c>
      <c r="E24" s="269"/>
      <c r="F24" s="269"/>
      <c r="G24" s="270">
        <f>SUM(E24:F24)</f>
        <v>0</v>
      </c>
    </row>
    <row r="25" spans="1:7">
      <c r="A25" s="184" t="s">
        <v>254</v>
      </c>
      <c r="B25" s="269"/>
      <c r="C25" s="269"/>
      <c r="D25" s="270">
        <f t="shared" ref="D25:D35" si="3">SUM(B25:C25)</f>
        <v>0</v>
      </c>
      <c r="E25" s="269"/>
      <c r="F25" s="269"/>
      <c r="G25" s="270">
        <f t="shared" ref="G25:G35" si="4">SUM(E25:F25)</f>
        <v>0</v>
      </c>
    </row>
    <row r="26" spans="1:7">
      <c r="A26" s="184" t="s">
        <v>255</v>
      </c>
      <c r="B26" s="269"/>
      <c r="C26" s="269"/>
      <c r="D26" s="270">
        <f t="shared" si="3"/>
        <v>0</v>
      </c>
      <c r="E26" s="269"/>
      <c r="F26" s="269"/>
      <c r="G26" s="270">
        <f t="shared" si="4"/>
        <v>0</v>
      </c>
    </row>
    <row r="27" spans="1:7">
      <c r="A27" s="184" t="s">
        <v>256</v>
      </c>
      <c r="B27" s="269"/>
      <c r="C27" s="269"/>
      <c r="D27" s="270">
        <f t="shared" si="3"/>
        <v>0</v>
      </c>
      <c r="E27" s="269"/>
      <c r="F27" s="269"/>
      <c r="G27" s="270">
        <f t="shared" si="4"/>
        <v>0</v>
      </c>
    </row>
    <row r="28" spans="1:7">
      <c r="A28" s="184" t="s">
        <v>257</v>
      </c>
      <c r="B28" s="269"/>
      <c r="C28" s="269"/>
      <c r="D28" s="270">
        <f t="shared" si="3"/>
        <v>0</v>
      </c>
      <c r="E28" s="269"/>
      <c r="F28" s="269"/>
      <c r="G28" s="270">
        <f t="shared" si="4"/>
        <v>0</v>
      </c>
    </row>
    <row r="29" spans="1:7">
      <c r="A29" s="184" t="s">
        <v>258</v>
      </c>
      <c r="B29" s="269"/>
      <c r="C29" s="269"/>
      <c r="D29" s="270">
        <f t="shared" si="3"/>
        <v>0</v>
      </c>
      <c r="E29" s="269"/>
      <c r="F29" s="269"/>
      <c r="G29" s="270">
        <f t="shared" si="4"/>
        <v>0</v>
      </c>
    </row>
    <row r="30" spans="1:7">
      <c r="A30" s="184" t="s">
        <v>259</v>
      </c>
      <c r="B30" s="269"/>
      <c r="C30" s="269"/>
      <c r="D30" s="270">
        <f t="shared" si="3"/>
        <v>0</v>
      </c>
      <c r="E30" s="269"/>
      <c r="F30" s="269"/>
      <c r="G30" s="270">
        <f t="shared" si="4"/>
        <v>0</v>
      </c>
    </row>
    <row r="31" spans="1:7">
      <c r="A31" s="184" t="s">
        <v>260</v>
      </c>
      <c r="B31" s="269"/>
      <c r="C31" s="269"/>
      <c r="D31" s="270">
        <f t="shared" si="3"/>
        <v>0</v>
      </c>
      <c r="E31" s="269"/>
      <c r="F31" s="269"/>
      <c r="G31" s="270">
        <f t="shared" si="4"/>
        <v>0</v>
      </c>
    </row>
    <row r="32" spans="1:7">
      <c r="A32" s="184" t="s">
        <v>261</v>
      </c>
      <c r="B32" s="269"/>
      <c r="C32" s="269"/>
      <c r="D32" s="270">
        <f t="shared" si="3"/>
        <v>0</v>
      </c>
      <c r="E32" s="269"/>
      <c r="F32" s="269"/>
      <c r="G32" s="270">
        <f t="shared" si="4"/>
        <v>0</v>
      </c>
    </row>
    <row r="33" spans="1:7">
      <c r="A33" s="184" t="s">
        <v>262</v>
      </c>
      <c r="B33" s="269"/>
      <c r="C33" s="269"/>
      <c r="D33" s="270">
        <f t="shared" si="3"/>
        <v>0</v>
      </c>
      <c r="E33" s="269"/>
      <c r="F33" s="269"/>
      <c r="G33" s="270">
        <f t="shared" si="4"/>
        <v>0</v>
      </c>
    </row>
    <row r="34" spans="1:7">
      <c r="A34" s="184" t="s">
        <v>263</v>
      </c>
      <c r="B34" s="271"/>
      <c r="C34" s="271"/>
      <c r="D34" s="270">
        <f t="shared" si="3"/>
        <v>0</v>
      </c>
      <c r="E34" s="266"/>
      <c r="F34" s="266"/>
      <c r="G34" s="270">
        <f t="shared" si="4"/>
        <v>0</v>
      </c>
    </row>
    <row r="35" spans="1:7" ht="13.5" thickBot="1">
      <c r="A35" s="14" t="s">
        <v>264</v>
      </c>
      <c r="B35" s="272"/>
      <c r="C35" s="272"/>
      <c r="D35" s="270">
        <f t="shared" si="3"/>
        <v>0</v>
      </c>
      <c r="E35" s="274"/>
      <c r="F35" s="274"/>
      <c r="G35" s="270">
        <f t="shared" si="4"/>
        <v>0</v>
      </c>
    </row>
    <row r="36" spans="1:7" ht="13.5" thickBot="1">
      <c r="A36" s="278" t="s">
        <v>7</v>
      </c>
      <c r="B36" s="279">
        <f>SUM(B34:B35)</f>
        <v>0</v>
      </c>
      <c r="C36" s="279">
        <f>SUM(C34:C35)</f>
        <v>0</v>
      </c>
      <c r="D36" s="279">
        <f>SUM(D34:D35)</f>
        <v>0</v>
      </c>
      <c r="E36" s="279">
        <f>SUM(E34:E35)</f>
        <v>0</v>
      </c>
      <c r="F36" s="279">
        <f>SUM(F34:F35)</f>
        <v>0</v>
      </c>
      <c r="G36" s="301">
        <f>SUM(E36:F36)</f>
        <v>0</v>
      </c>
    </row>
    <row r="37" spans="1:7" ht="13.5" thickBot="1"/>
    <row r="38" spans="1:7" ht="16.5" thickBot="1">
      <c r="A38" s="808" t="s">
        <v>266</v>
      </c>
      <c r="B38" s="809"/>
      <c r="C38" s="809"/>
      <c r="D38" s="809"/>
      <c r="E38" s="809"/>
      <c r="F38" s="809"/>
      <c r="G38" s="810"/>
    </row>
    <row r="39" spans="1:7" ht="13.5" thickBot="1">
      <c r="A39" s="267"/>
      <c r="B39" s="811"/>
      <c r="C39" s="812"/>
      <c r="D39" s="813"/>
      <c r="E39" s="814" t="s">
        <v>267</v>
      </c>
      <c r="F39" s="814"/>
      <c r="G39" s="815"/>
    </row>
    <row r="40" spans="1:7">
      <c r="A40" s="268" t="s">
        <v>250</v>
      </c>
      <c r="B40" s="695"/>
      <c r="C40" s="695"/>
      <c r="D40" s="695"/>
      <c r="E40" s="695" t="s">
        <v>251</v>
      </c>
      <c r="F40" s="695" t="s">
        <v>252</v>
      </c>
      <c r="G40" s="695" t="s">
        <v>7</v>
      </c>
    </row>
    <row r="41" spans="1:7">
      <c r="A41" s="183" t="s">
        <v>253</v>
      </c>
      <c r="B41" s="269"/>
      <c r="C41" s="269"/>
      <c r="D41" s="270">
        <f>SUM(B41:C41)</f>
        <v>0</v>
      </c>
      <c r="E41" s="269"/>
      <c r="F41" s="269"/>
      <c r="G41" s="270">
        <f>SUM(E41:F41)</f>
        <v>0</v>
      </c>
    </row>
    <row r="42" spans="1:7">
      <c r="A42" s="184" t="s">
        <v>254</v>
      </c>
      <c r="B42" s="269"/>
      <c r="C42" s="269"/>
      <c r="D42" s="270">
        <f t="shared" ref="D42:D52" si="5">SUM(B42:C42)</f>
        <v>0</v>
      </c>
      <c r="E42" s="269"/>
      <c r="F42" s="270"/>
      <c r="G42" s="270">
        <f t="shared" ref="G42:G52" si="6">SUM(E42:F42)</f>
        <v>0</v>
      </c>
    </row>
    <row r="43" spans="1:7">
      <c r="A43" s="184" t="s">
        <v>255</v>
      </c>
      <c r="B43" s="269"/>
      <c r="C43" s="269"/>
      <c r="D43" s="270">
        <f t="shared" si="5"/>
        <v>0</v>
      </c>
      <c r="E43" s="269"/>
      <c r="F43" s="270"/>
      <c r="G43" s="270">
        <f t="shared" si="6"/>
        <v>0</v>
      </c>
    </row>
    <row r="44" spans="1:7">
      <c r="A44" s="184" t="s">
        <v>256</v>
      </c>
      <c r="B44" s="269"/>
      <c r="C44" s="269"/>
      <c r="D44" s="270">
        <f t="shared" si="5"/>
        <v>0</v>
      </c>
      <c r="E44" s="269"/>
      <c r="F44" s="270"/>
      <c r="G44" s="270">
        <f t="shared" si="6"/>
        <v>0</v>
      </c>
    </row>
    <row r="45" spans="1:7">
      <c r="A45" s="184" t="s">
        <v>257</v>
      </c>
      <c r="B45" s="269"/>
      <c r="C45" s="269"/>
      <c r="D45" s="270">
        <f t="shared" si="5"/>
        <v>0</v>
      </c>
      <c r="E45" s="269"/>
      <c r="F45" s="270"/>
      <c r="G45" s="270">
        <f t="shared" si="6"/>
        <v>0</v>
      </c>
    </row>
    <row r="46" spans="1:7">
      <c r="A46" s="184" t="s">
        <v>258</v>
      </c>
      <c r="B46" s="269"/>
      <c r="C46" s="269"/>
      <c r="D46" s="270">
        <f t="shared" si="5"/>
        <v>0</v>
      </c>
      <c r="E46" s="269"/>
      <c r="F46" s="270"/>
      <c r="G46" s="270">
        <f t="shared" si="6"/>
        <v>0</v>
      </c>
    </row>
    <row r="47" spans="1:7">
      <c r="A47" s="184" t="s">
        <v>259</v>
      </c>
      <c r="B47" s="269"/>
      <c r="C47" s="269"/>
      <c r="D47" s="270">
        <f t="shared" si="5"/>
        <v>0</v>
      </c>
      <c r="E47" s="269"/>
      <c r="F47" s="270"/>
      <c r="G47" s="270">
        <f t="shared" si="6"/>
        <v>0</v>
      </c>
    </row>
    <row r="48" spans="1:7">
      <c r="A48" s="184" t="s">
        <v>260</v>
      </c>
      <c r="B48" s="269"/>
      <c r="C48" s="269"/>
      <c r="D48" s="270">
        <f t="shared" si="5"/>
        <v>0</v>
      </c>
      <c r="E48" s="269"/>
      <c r="F48" s="270"/>
      <c r="G48" s="270">
        <f t="shared" si="6"/>
        <v>0</v>
      </c>
    </row>
    <row r="49" spans="1:7">
      <c r="A49" s="184" t="s">
        <v>261</v>
      </c>
      <c r="B49" s="269"/>
      <c r="C49" s="269"/>
      <c r="D49" s="270">
        <f t="shared" si="5"/>
        <v>0</v>
      </c>
      <c r="E49" s="269"/>
      <c r="F49" s="270"/>
      <c r="G49" s="270">
        <f t="shared" si="6"/>
        <v>0</v>
      </c>
    </row>
    <row r="50" spans="1:7">
      <c r="A50" s="184" t="s">
        <v>262</v>
      </c>
      <c r="B50" s="269"/>
      <c r="C50" s="269"/>
      <c r="D50" s="270">
        <f t="shared" si="5"/>
        <v>0</v>
      </c>
      <c r="E50" s="269"/>
      <c r="F50" s="270"/>
      <c r="G50" s="270">
        <f t="shared" si="6"/>
        <v>0</v>
      </c>
    </row>
    <row r="51" spans="1:7">
      <c r="A51" s="184" t="s">
        <v>263</v>
      </c>
      <c r="B51" s="271"/>
      <c r="C51" s="271"/>
      <c r="D51" s="270">
        <f t="shared" si="5"/>
        <v>0</v>
      </c>
      <c r="E51" s="266"/>
      <c r="F51" s="530"/>
      <c r="G51" s="270">
        <f t="shared" si="6"/>
        <v>0</v>
      </c>
    </row>
    <row r="52" spans="1:7" ht="13.5" thickBot="1">
      <c r="A52" s="14" t="s">
        <v>264</v>
      </c>
      <c r="B52" s="272"/>
      <c r="C52" s="272"/>
      <c r="D52" s="270">
        <f t="shared" si="5"/>
        <v>0</v>
      </c>
      <c r="E52" s="274"/>
      <c r="F52" s="531"/>
      <c r="G52" s="270">
        <f t="shared" si="6"/>
        <v>0</v>
      </c>
    </row>
    <row r="53" spans="1:7" ht="13.5" thickBot="1">
      <c r="A53" s="278" t="s">
        <v>7</v>
      </c>
      <c r="B53" s="279">
        <f>SUM(B51:B52)</f>
        <v>0</v>
      </c>
      <c r="C53" s="279">
        <f>SUM(C51:C52)</f>
        <v>0</v>
      </c>
      <c r="D53" s="279">
        <f>SUM(D51:D52)</f>
        <v>0</v>
      </c>
      <c r="E53" s="279">
        <f>SUM(E51:E52)</f>
        <v>0</v>
      </c>
      <c r="F53" s="279">
        <f>SUM(F41:F52)</f>
        <v>0</v>
      </c>
      <c r="G53" s="301">
        <f>SUM(E53:F53)</f>
        <v>0</v>
      </c>
    </row>
    <row r="54" spans="1:7">
      <c r="A54" s="275"/>
      <c r="B54" s="275"/>
      <c r="C54" s="275"/>
      <c r="D54" s="275"/>
      <c r="E54" s="275"/>
      <c r="F54" s="275"/>
      <c r="G54" s="275"/>
    </row>
    <row r="55" spans="1:7" ht="24.75" customHeight="1">
      <c r="A55" s="769" t="s">
        <v>555</v>
      </c>
      <c r="B55" s="769"/>
      <c r="C55" s="769"/>
      <c r="D55" s="769"/>
      <c r="E55" s="769"/>
      <c r="F55" s="769"/>
      <c r="G55" s="769"/>
    </row>
    <row r="56" spans="1:7" ht="25.5" customHeight="1">
      <c r="A56" s="804" t="s">
        <v>268</v>
      </c>
      <c r="B56" s="804"/>
      <c r="C56" s="804"/>
      <c r="D56" s="804"/>
      <c r="E56" s="804"/>
      <c r="F56" s="804"/>
      <c r="G56" s="804"/>
    </row>
    <row r="57" spans="1:7" ht="12.75" customHeight="1">
      <c r="A57" s="804" t="s">
        <v>553</v>
      </c>
      <c r="B57" s="804"/>
      <c r="C57" s="804"/>
      <c r="D57" s="804"/>
      <c r="E57" s="804"/>
      <c r="F57" s="804"/>
      <c r="G57" s="804"/>
    </row>
  </sheetData>
  <mergeCells count="15">
    <mergeCell ref="A1:G1"/>
    <mergeCell ref="A2:G2"/>
    <mergeCell ref="A3:G3"/>
    <mergeCell ref="B5:D5"/>
    <mergeCell ref="E5:G5"/>
    <mergeCell ref="A4:G4"/>
    <mergeCell ref="A57:G57"/>
    <mergeCell ref="A21:G21"/>
    <mergeCell ref="A38:G38"/>
    <mergeCell ref="A56:G56"/>
    <mergeCell ref="B22:D22"/>
    <mergeCell ref="E22:G22"/>
    <mergeCell ref="B39:D39"/>
    <mergeCell ref="E39:G39"/>
    <mergeCell ref="A55:G55"/>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2"/>
  <sheetViews>
    <sheetView zoomScaleNormal="100" workbookViewId="0">
      <selection activeCell="H27" sqref="H27"/>
    </sheetView>
  </sheetViews>
  <sheetFormatPr defaultColWidth="9.140625" defaultRowHeight="12.75"/>
  <cols>
    <col min="1" max="1" width="15.42578125" style="95" customWidth="1"/>
    <col min="2" max="2" width="18.5703125" style="95" customWidth="1"/>
    <col min="3" max="3" width="13.5703125" style="95" customWidth="1"/>
    <col min="4" max="4" width="18.140625" style="95" customWidth="1"/>
    <col min="5" max="5" width="15.5703125" style="95" customWidth="1"/>
    <col min="6" max="6" width="13.5703125" style="95" customWidth="1"/>
    <col min="7" max="7" width="14.5703125" style="95" bestFit="1" customWidth="1"/>
    <col min="8" max="8" width="14.7109375" style="95" customWidth="1"/>
    <col min="9" max="9" width="0.42578125" style="95" hidden="1" customWidth="1"/>
    <col min="10" max="16384" width="9.140625" style="95"/>
  </cols>
  <sheetData>
    <row r="1" spans="1:9" ht="15.75">
      <c r="A1" s="823" t="s">
        <v>269</v>
      </c>
      <c r="B1" s="824"/>
      <c r="C1" s="824"/>
      <c r="D1" s="824"/>
      <c r="E1" s="824"/>
      <c r="F1" s="824"/>
      <c r="G1" s="824"/>
      <c r="H1" s="824"/>
      <c r="I1" s="825"/>
    </row>
    <row r="2" spans="1:9" ht="15.75">
      <c r="A2" s="818" t="s">
        <v>1</v>
      </c>
      <c r="B2" s="826"/>
      <c r="C2" s="826"/>
      <c r="D2" s="826"/>
      <c r="E2" s="826"/>
      <c r="F2" s="826"/>
      <c r="G2" s="826"/>
      <c r="H2" s="826"/>
      <c r="I2" s="692"/>
    </row>
    <row r="3" spans="1:9" ht="18.75">
      <c r="A3" s="827" t="s">
        <v>576</v>
      </c>
      <c r="B3" s="828"/>
      <c r="C3" s="828"/>
      <c r="D3" s="828"/>
      <c r="E3" s="828"/>
      <c r="F3" s="828"/>
      <c r="G3" s="828"/>
      <c r="H3" s="828"/>
      <c r="I3" s="276"/>
    </row>
    <row r="4" spans="1:9" ht="15.75">
      <c r="A4" s="679" t="s">
        <v>270</v>
      </c>
      <c r="B4" s="680"/>
      <c r="C4" s="693"/>
      <c r="D4" s="693"/>
      <c r="E4" s="693"/>
      <c r="F4" s="693"/>
      <c r="G4" s="693"/>
      <c r="H4" s="693"/>
      <c r="I4" s="277"/>
    </row>
    <row r="5" spans="1:9" ht="15.75">
      <c r="A5" s="303"/>
      <c r="B5" s="829" t="s">
        <v>271</v>
      </c>
      <c r="C5" s="830"/>
      <c r="D5" s="830"/>
      <c r="E5" s="830"/>
      <c r="F5" s="830"/>
      <c r="G5" s="830"/>
      <c r="H5" s="831"/>
    </row>
    <row r="6" spans="1:9" ht="63.75">
      <c r="A6" s="971" t="s">
        <v>250</v>
      </c>
      <c r="B6" s="972" t="s">
        <v>272</v>
      </c>
      <c r="C6" s="972" t="s">
        <v>273</v>
      </c>
      <c r="D6" s="972" t="s">
        <v>274</v>
      </c>
      <c r="E6" s="973" t="s">
        <v>275</v>
      </c>
      <c r="F6" s="972" t="s">
        <v>276</v>
      </c>
      <c r="G6" s="972" t="s">
        <v>277</v>
      </c>
      <c r="H6" s="972" t="s">
        <v>278</v>
      </c>
    </row>
    <row r="7" spans="1:9">
      <c r="A7" s="184" t="s">
        <v>253</v>
      </c>
      <c r="B7" s="524">
        <v>0</v>
      </c>
      <c r="C7" s="524">
        <v>0</v>
      </c>
      <c r="D7" s="524">
        <v>0</v>
      </c>
      <c r="E7" s="524">
        <v>0</v>
      </c>
      <c r="F7" s="524">
        <v>0</v>
      </c>
      <c r="G7" s="524">
        <v>0</v>
      </c>
      <c r="H7" s="524">
        <v>0</v>
      </c>
      <c r="I7" s="119">
        <v>1</v>
      </c>
    </row>
    <row r="8" spans="1:9">
      <c r="A8" s="184" t="s">
        <v>254</v>
      </c>
      <c r="B8" s="524">
        <v>304</v>
      </c>
      <c r="C8" s="524">
        <v>0</v>
      </c>
      <c r="D8" s="524">
        <v>0</v>
      </c>
      <c r="E8" s="524">
        <v>1</v>
      </c>
      <c r="F8" s="524">
        <v>0</v>
      </c>
      <c r="G8" s="524">
        <v>0</v>
      </c>
      <c r="H8" s="524">
        <v>1</v>
      </c>
      <c r="I8" s="119">
        <v>12</v>
      </c>
    </row>
    <row r="9" spans="1:9">
      <c r="A9" s="184" t="s">
        <v>255</v>
      </c>
      <c r="B9" s="524">
        <v>1</v>
      </c>
      <c r="C9" s="524">
        <v>0</v>
      </c>
      <c r="D9" s="524">
        <v>0</v>
      </c>
      <c r="E9" s="524">
        <v>0</v>
      </c>
      <c r="F9" s="524">
        <v>2</v>
      </c>
      <c r="G9" s="524">
        <v>1</v>
      </c>
      <c r="H9" s="524">
        <v>0</v>
      </c>
      <c r="I9" s="119">
        <v>4</v>
      </c>
    </row>
    <row r="10" spans="1:9">
      <c r="A10" s="184" t="s">
        <v>256</v>
      </c>
      <c r="B10" s="524">
        <v>50</v>
      </c>
      <c r="C10" s="524">
        <v>0</v>
      </c>
      <c r="D10" s="524">
        <v>0</v>
      </c>
      <c r="E10" s="524">
        <v>0</v>
      </c>
      <c r="F10" s="524">
        <v>0</v>
      </c>
      <c r="G10" s="524">
        <v>0</v>
      </c>
      <c r="H10" s="524">
        <v>0</v>
      </c>
      <c r="I10" s="119">
        <v>1</v>
      </c>
    </row>
    <row r="11" spans="1:9">
      <c r="A11" s="184" t="s">
        <v>257</v>
      </c>
      <c r="B11" s="524">
        <v>19882</v>
      </c>
      <c r="C11" s="524">
        <v>19</v>
      </c>
      <c r="D11" s="524">
        <v>0</v>
      </c>
      <c r="E11" s="524">
        <v>6</v>
      </c>
      <c r="F11" s="524">
        <v>61</v>
      </c>
      <c r="G11" s="524">
        <v>27</v>
      </c>
      <c r="H11" s="524">
        <v>17</v>
      </c>
      <c r="I11" s="119">
        <v>125</v>
      </c>
    </row>
    <row r="12" spans="1:9">
      <c r="A12" s="184" t="s">
        <v>258</v>
      </c>
      <c r="B12" s="524">
        <v>121</v>
      </c>
      <c r="C12" s="524">
        <v>2</v>
      </c>
      <c r="D12" s="524">
        <v>0</v>
      </c>
      <c r="E12" s="524">
        <v>2</v>
      </c>
      <c r="F12" s="524">
        <v>15</v>
      </c>
      <c r="G12" s="524">
        <v>2</v>
      </c>
      <c r="H12" s="524">
        <v>1</v>
      </c>
      <c r="I12" s="119">
        <v>124</v>
      </c>
    </row>
    <row r="13" spans="1:9">
      <c r="A13" s="184" t="s">
        <v>259</v>
      </c>
      <c r="B13" s="524">
        <v>3351</v>
      </c>
      <c r="C13" s="524">
        <v>7</v>
      </c>
      <c r="D13" s="524">
        <v>0</v>
      </c>
      <c r="E13" s="524">
        <v>10</v>
      </c>
      <c r="F13" s="524">
        <v>59</v>
      </c>
      <c r="G13" s="524">
        <v>50</v>
      </c>
      <c r="H13" s="524">
        <v>3</v>
      </c>
      <c r="I13" s="119">
        <v>109</v>
      </c>
    </row>
    <row r="14" spans="1:9">
      <c r="A14" s="184" t="s">
        <v>260</v>
      </c>
      <c r="B14" s="524">
        <v>111</v>
      </c>
      <c r="C14" s="524">
        <v>2</v>
      </c>
      <c r="D14" s="524">
        <v>0</v>
      </c>
      <c r="E14" s="524">
        <v>4</v>
      </c>
      <c r="F14" s="524">
        <v>22</v>
      </c>
      <c r="G14" s="524">
        <v>52</v>
      </c>
      <c r="H14" s="524">
        <v>2</v>
      </c>
      <c r="I14" s="119">
        <v>98</v>
      </c>
    </row>
    <row r="15" spans="1:9">
      <c r="A15" s="184" t="s">
        <v>261</v>
      </c>
      <c r="B15" s="524">
        <v>13040</v>
      </c>
      <c r="C15" s="524">
        <v>0</v>
      </c>
      <c r="D15" s="524">
        <v>0</v>
      </c>
      <c r="E15" s="524">
        <v>0</v>
      </c>
      <c r="F15" s="524">
        <v>1</v>
      </c>
      <c r="G15" s="524">
        <v>0</v>
      </c>
      <c r="H15" s="524">
        <v>0</v>
      </c>
      <c r="I15" s="119">
        <v>1</v>
      </c>
    </row>
    <row r="16" spans="1:9">
      <c r="A16" s="184" t="s">
        <v>262</v>
      </c>
      <c r="B16" s="524">
        <v>16971</v>
      </c>
      <c r="C16" s="524">
        <v>0</v>
      </c>
      <c r="D16" s="524">
        <v>0</v>
      </c>
      <c r="E16" s="524">
        <v>0</v>
      </c>
      <c r="F16" s="524">
        <v>17</v>
      </c>
      <c r="G16" s="524">
        <v>0</v>
      </c>
      <c r="H16" s="524">
        <v>0</v>
      </c>
      <c r="I16" s="119">
        <v>2</v>
      </c>
    </row>
    <row r="17" spans="1:9">
      <c r="A17" s="184" t="s">
        <v>263</v>
      </c>
      <c r="B17" s="524">
        <v>3475</v>
      </c>
      <c r="C17" s="524">
        <v>0</v>
      </c>
      <c r="D17" s="524">
        <v>0</v>
      </c>
      <c r="E17" s="524">
        <v>59</v>
      </c>
      <c r="F17" s="524">
        <v>23</v>
      </c>
      <c r="G17" s="524">
        <v>0</v>
      </c>
      <c r="H17" s="524">
        <v>30</v>
      </c>
      <c r="I17" s="119">
        <v>44</v>
      </c>
    </row>
    <row r="18" spans="1:9">
      <c r="A18" s="302" t="s">
        <v>264</v>
      </c>
      <c r="B18" s="525">
        <v>1</v>
      </c>
      <c r="C18" s="525">
        <v>4</v>
      </c>
      <c r="D18" s="525">
        <v>0</v>
      </c>
      <c r="E18" s="525">
        <v>0</v>
      </c>
      <c r="F18" s="525">
        <v>4</v>
      </c>
      <c r="G18" s="525">
        <v>1</v>
      </c>
      <c r="H18" s="525">
        <v>0</v>
      </c>
      <c r="I18" s="119">
        <v>7</v>
      </c>
    </row>
    <row r="19" spans="1:9">
      <c r="A19" s="278" t="s">
        <v>7</v>
      </c>
      <c r="B19" s="430">
        <f>SUM(B7:B18)</f>
        <v>57307</v>
      </c>
      <c r="C19" s="430">
        <f t="shared" ref="C19:H19" si="0">SUM(C7:C18)</f>
        <v>34</v>
      </c>
      <c r="D19" s="430">
        <f t="shared" si="0"/>
        <v>0</v>
      </c>
      <c r="E19" s="430">
        <f t="shared" si="0"/>
        <v>82</v>
      </c>
      <c r="F19" s="430">
        <f t="shared" si="0"/>
        <v>204</v>
      </c>
      <c r="G19" s="430">
        <f t="shared" si="0"/>
        <v>133</v>
      </c>
      <c r="H19" s="430">
        <f t="shared" si="0"/>
        <v>54</v>
      </c>
      <c r="I19" s="95">
        <v>26454</v>
      </c>
    </row>
    <row r="21" spans="1:9" ht="12.75" customHeight="1">
      <c r="A21" s="769" t="s">
        <v>556</v>
      </c>
      <c r="B21" s="769"/>
      <c r="C21" s="769"/>
      <c r="D21" s="769"/>
      <c r="E21" s="769"/>
      <c r="F21" s="769"/>
      <c r="G21" s="769"/>
      <c r="H21" s="769"/>
      <c r="I21" s="769"/>
    </row>
    <row r="22" spans="1:9">
      <c r="A22" s="964" t="s">
        <v>51</v>
      </c>
      <c r="B22" s="964"/>
      <c r="C22" s="964"/>
      <c r="D22" s="964"/>
      <c r="E22" s="964"/>
      <c r="F22" s="964"/>
      <c r="G22" s="964"/>
      <c r="H22" s="964"/>
      <c r="I22" s="964"/>
    </row>
  </sheetData>
  <mergeCells count="6">
    <mergeCell ref="A22:I22"/>
    <mergeCell ref="A1:I1"/>
    <mergeCell ref="A2:H2"/>
    <mergeCell ref="A3:H3"/>
    <mergeCell ref="B5:H5"/>
    <mergeCell ref="A21:I21"/>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2E0B8674C28D4B90C3F3E4B0776183" ma:contentTypeVersion="2" ma:contentTypeDescription="Create a new document." ma:contentTypeScope="" ma:versionID="f88a2af24d00a19b470d349fe5a05e5d">
  <xsd:schema xmlns:xsd="http://www.w3.org/2001/XMLSchema" xmlns:xs="http://www.w3.org/2001/XMLSchema" xmlns:p="http://schemas.microsoft.com/office/2006/metadata/properties" xmlns:ns2="14a2535a-81db-4b26-8a80-fcb802adf3ee" targetNamespace="http://schemas.microsoft.com/office/2006/metadata/properties" ma:root="true" ma:fieldsID="795ae03e81ba86473e1f455336c71e5c" ns2:_="">
    <xsd:import namespace="14a2535a-81db-4b26-8a80-fcb802adf3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535a-81db-4b26-8a80-fcb802adf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14a2535a-81db-4b26-8a80-fcb802adf3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B8AE7412-4DB2-4BDF-AFA2-ABE4D8941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535a-81db-4b26-8a80-fcb802adf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10'!_Hlk24618983</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lpstr>'ESA 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Noguera-Zagala, Denise M</cp:lastModifiedBy>
  <cp:revision/>
  <cp:lastPrinted>2021-09-20T23:25:20Z</cp:lastPrinted>
  <dcterms:created xsi:type="dcterms:W3CDTF">1996-10-14T23:33:28Z</dcterms:created>
  <dcterms:modified xsi:type="dcterms:W3CDTF">2021-09-20T23:26:06Z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0x010100472E0B8674C28D4B90C3F3E4B0776183</vt:lpwstr>
  </property>
  <property fmtid="{D5CDD505-2E9C-101B-9397-08002B2CF9AE}" pid="3" name="BExAnalyzer_OldName">
    <vt:lpwstr>SCG July 2021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