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25" yWindow="105" windowWidth="10800" windowHeight="10035" tabRatio="860" activeTab="0"/>
  </bookViews>
  <sheets>
    <sheet name="ESA Table 1" sheetId="1" r:id="rId1"/>
    <sheet name="ESA Table 2" sheetId="2" r:id="rId2"/>
    <sheet name="ESA Table 3" sheetId="3" r:id="rId3"/>
    <sheet name="ESA Table 4A" sheetId="4" r:id="rId4"/>
    <sheet name="ESA Table 4B" sheetId="5" r:id="rId5"/>
    <sheet name="ESA Table 5" sheetId="6" r:id="rId6"/>
    <sheet name="ESA Table 6" sheetId="7" r:id="rId7"/>
    <sheet name="CARE Table 1" sheetId="8" r:id="rId8"/>
    <sheet name="CARE Table 2" sheetId="9" r:id="rId9"/>
    <sheet name="CARE Table 3A _3B" sheetId="10" r:id="rId10"/>
    <sheet name="CARE Table 4" sheetId="11" r:id="rId11"/>
    <sheet name="CARE Table 5" sheetId="12" r:id="rId12"/>
    <sheet name="CARE Table 6" sheetId="13" r:id="rId13"/>
    <sheet name="CARE Table 7" sheetId="14" r:id="rId14"/>
    <sheet name="CARE Table 8" sheetId="15" r:id="rId15"/>
    <sheet name="CARE Table 9" sheetId="16" r:id="rId16"/>
    <sheet name="CARE 10" sheetId="17" r:id="rId17"/>
    <sheet name="CARE 11" sheetId="18" r:id="rId18"/>
    <sheet name="CARE 10 October" sheetId="19" r:id="rId19"/>
    <sheet name="CARE 11 October" sheetId="20" r:id="rId20"/>
  </sheets>
  <externalReferences>
    <externalReference r:id="rId23"/>
    <externalReference r:id="rId24"/>
    <externalReference r:id="rId25"/>
    <externalReference r:id="rId26"/>
    <externalReference r:id="rId27"/>
    <externalReference r:id="rId28"/>
  </externalReferences>
  <definedNames>
    <definedName name="_xlnm._FilterDatabase" localSheetId="16" hidden="1">'CARE 10'!$B$5:$P$42</definedName>
    <definedName name="_xlnm._FilterDatabase" localSheetId="18" hidden="1">'CARE 10 October'!$B$5:$P$47</definedName>
    <definedName name="_xlnm._FilterDatabase" localSheetId="13" hidden="1">'CARE Table 7'!$F$3:$G$298</definedName>
    <definedName name="_xlfn.IFERROR" hidden="1">#NAME?</definedName>
    <definedName name="atticinsulation">'[1]Unit Input'!$D$8:$D$9</definedName>
    <definedName name="atticweatherstripping">'[1]Unit Input'!$D$5:$D$7</definedName>
    <definedName name="Base_Customers">'[1]Key to Tables'!$B$19</definedName>
    <definedName name="caulking">'[1]Unit Input'!$D$12:$D$14</definedName>
    <definedName name="centralAC">'[1]Unit Input'!$D$48</definedName>
    <definedName name="Discount">'[2]Energy Rate'!$C$44</definedName>
    <definedName name="Discount_Rate" localSheetId="16">#REF!</definedName>
    <definedName name="Discount_Rate" localSheetId="18">#REF!</definedName>
    <definedName name="Discount_Rate" localSheetId="6">#REF!</definedName>
    <definedName name="Discount_Rate">#REF!</definedName>
    <definedName name="Dixcount_Rate" localSheetId="16">#REF!</definedName>
    <definedName name="Dixcount_Rate" localSheetId="18">#REF!</definedName>
    <definedName name="Dixcount_Rate" localSheetId="6">#REF!</definedName>
    <definedName name="Dixcount_Rate">#REF!</definedName>
    <definedName name="Diycount_Rate" localSheetId="16">#REF!</definedName>
    <definedName name="Diycount_Rate" localSheetId="18">#REF!</definedName>
    <definedName name="Diycount_Rate" localSheetId="6">#REF!</definedName>
    <definedName name="Diycount_Rate">#REF!</definedName>
    <definedName name="doorweatherstripping">'[1]Unit Input'!$D$17:$D$19</definedName>
    <definedName name="ductrepair" localSheetId="16">'[3]Per Measure Savings'!#REF!</definedName>
    <definedName name="ductrepair" localSheetId="18">'[3]Per Measure Savings'!#REF!</definedName>
    <definedName name="ductrepair" localSheetId="6">'[3]Per Measure Savings'!#REF!</definedName>
    <definedName name="ductrepair">'[3]Per Measure Savings'!#REF!</definedName>
    <definedName name="ductsealandrepair">'[1]Unit Input'!$D$49:$D$51</definedName>
    <definedName name="educworkshop">'[1]Unit Input'!$D$63</definedName>
    <definedName name="electricfurnacerepair">'[1]Unit Input'!$D$40</definedName>
    <definedName name="electricfurnacereplacement">'[1]Unit Input'!$D$41</definedName>
    <definedName name="electricwaterheaterreplacement">'[1]Unit Input'!$D$54</definedName>
    <definedName name="Estimated_Month" localSheetId="16">'[3]Key to Tables'!#REF!</definedName>
    <definedName name="Estimated_Month" localSheetId="18">'[3]Key to Tables'!#REF!</definedName>
    <definedName name="Estimated_Month" localSheetId="6">'[3]Key to Tables'!#REF!</definedName>
    <definedName name="Estimated_Month">'[3]Key to Tables'!#REF!</definedName>
    <definedName name="evapcoolercover">'[1]Unit Input'!$D$20</definedName>
    <definedName name="evapcoolermaintenance">'[1]Unit Input'!$D$58:$D$60</definedName>
    <definedName name="faucetaerator">'[1]Unit Input'!$D$21</definedName>
    <definedName name="furnacefilter">'[1]Unit Input'!$D$22:$D$24</definedName>
    <definedName name="gasfurnacerepair">'[1]Unit Input'!$D$38</definedName>
    <definedName name="gasfurnacereplacement">'[1]Unit Input'!$D$39</definedName>
    <definedName name="gaskets">'[1]Unit Input'!$D$29</definedName>
    <definedName name="gaswaterheaterreplacement">'[1]Unit Input'!$D$53</definedName>
    <definedName name="inhomeeduc">'[1]Unit Input'!$D$62</definedName>
    <definedName name="kWh">'[1]Key to Tables'!$B$17</definedName>
    <definedName name="landlordcentralac">'[1]Unit Input'!$D$45</definedName>
    <definedName name="landlordrefrigerator">'[1]Unit Input'!$D$43</definedName>
    <definedName name="landlordwindowac">'[1]Unit Input'!$D$44</definedName>
    <definedName name="Lookup" localSheetId="16">#REF!</definedName>
    <definedName name="Lookup" localSheetId="18">#REF!</definedName>
    <definedName name="Lookup" localSheetId="6">'[4]CARE Table 7'!#REF!</definedName>
    <definedName name="Lookup">'CARE Table 7'!#REF!</definedName>
    <definedName name="lowflowshowerhead">'[1]Unit Input'!$D$25</definedName>
    <definedName name="minorhomerepair">'[1]Unit Input'!$D$26:$D$28</definedName>
    <definedName name="misc">'[1]Unit Input'!$D$42</definedName>
    <definedName name="Month">'[5]Key to Tables'!$B$15</definedName>
    <definedName name="MonthlyTitle" localSheetId="16">#REF!</definedName>
    <definedName name="MonthlyTitle" localSheetId="18">#REF!</definedName>
    <definedName name="MonthlyTitle" localSheetId="6">'[4]ESA Table 1'!$A$2</definedName>
    <definedName name="MonthlyTitle">'CARE Table 1'!$A$2</definedName>
    <definedName name="Percent_Gas_Heat">'[1]Per Measure Savings'!$M$8</definedName>
    <definedName name="Percent_Gas_Water">'[1]Per Measure Savings'!$L$8</definedName>
    <definedName name="permanentevapcooler">'[1]Unit Input'!$D$46</definedName>
    <definedName name="portableevapcooler">'[1]Unit Input'!$D$30</definedName>
    <definedName name="_xlnm.Print_Area" localSheetId="16">'CARE 10'!$A$1:$P$47</definedName>
    <definedName name="_xlnm.Print_Area" localSheetId="18">'CARE 10 October'!$A$1:$P$51</definedName>
    <definedName name="_xlnm.Print_Area" localSheetId="7">'CARE Table 1'!$A$1:$M$33</definedName>
    <definedName name="_xlnm.Print_Area" localSheetId="8">'CARE Table 2'!$A$1:$Y$27</definedName>
    <definedName name="_xlnm.Print_Area" localSheetId="9">'CARE Table 3A _3B'!$A$1:$I$41</definedName>
    <definedName name="_xlnm.Print_Area" localSheetId="10">'CARE Table 4'!$A$1:$G$11</definedName>
    <definedName name="_xlnm.Print_Area" localSheetId="11">'CARE Table 5'!$A$1:$J$20</definedName>
    <definedName name="_xlnm.Print_Area" localSheetId="12">'CARE Table 6'!$A$1:$H$19</definedName>
    <definedName name="_xlnm.Print_Area" localSheetId="13">'CARE Table 7'!$A$1:$G$301</definedName>
    <definedName name="_xlnm.Print_Area" localSheetId="14">'CARE Table 8'!$A$1:$I$16</definedName>
    <definedName name="_xlnm.Print_Area" localSheetId="15">'CARE Table 9'!$A$1:$E$7</definedName>
    <definedName name="_xlnm.Print_Area" localSheetId="0">'ESA Table 1'!$A$1:$M$34</definedName>
    <definedName name="_xlnm.Print_Area" localSheetId="1">'ESA Table 2'!$A$1:$H$66</definedName>
    <definedName name="_xlnm.Print_Area" localSheetId="2">'ESA Table 3'!$A$1:$B$12</definedName>
    <definedName name="_xlnm.Print_Area" localSheetId="3">'ESA Table 4A'!$A$1:$G$20</definedName>
    <definedName name="_xlnm.Print_Area" localSheetId="4">'ESA Table 4B'!$A$1:$I$24</definedName>
    <definedName name="_xlnm.Print_Area" localSheetId="5">'ESA Table 5'!$A$1:$Q$20</definedName>
    <definedName name="_xlnm.Print_Area" localSheetId="6">'ESA Table 6'!$A$1:$M$12</definedName>
    <definedName name="_xlnm.Print_Titles" localSheetId="16">'CARE 10'!$1:$5</definedName>
    <definedName name="_xlnm.Print_Titles" localSheetId="18">'CARE 10 October'!$1:$5</definedName>
    <definedName name="_xlnm.Print_Titles" localSheetId="17">'CARE 11'!$1:$4</definedName>
    <definedName name="_xlnm.Print_Titles" localSheetId="19">'CARE 11 October'!$1:$4</definedName>
    <definedName name="_xlnm.Print_Titles" localSheetId="13">'CARE Table 7'!$1:$4</definedName>
    <definedName name="refrigerator">'[1]Unit Input'!$D$31:$D$33</definedName>
    <definedName name="setbackthermostat">'[1]Unit Input'!$D$55</definedName>
    <definedName name="t">'[1]Unit Input'!$D$21</definedName>
    <definedName name="table">'[1]Unit Input'!$D$48</definedName>
    <definedName name="tbale">'[1]Unit Input'!$D$40</definedName>
    <definedName name="Therm">'[1]Key to Tables'!$B$18</definedName>
    <definedName name="waterheaterblanket">'[1]Unit Input'!$D$34:$D$36</definedName>
    <definedName name="waterheaterpipewrap">'[1]Unit Input'!$D$37</definedName>
    <definedName name="wholehousefan">'[1]Unit Input'!$D$52</definedName>
    <definedName name="windowAC">'[1]Unit Input'!$D$47</definedName>
    <definedName name="xx" localSheetId="16">#REF!</definedName>
    <definedName name="xx" localSheetId="18">#REF!</definedName>
    <definedName name="xx" localSheetId="6">#REF!</definedName>
    <definedName name="xx">#REF!</definedName>
    <definedName name="Year">'[6]Key to Tables'!$B$16</definedName>
  </definedNames>
  <calcPr fullCalcOnLoad="1"/>
</workbook>
</file>

<file path=xl/sharedStrings.xml><?xml version="1.0" encoding="utf-8"?>
<sst xmlns="http://schemas.openxmlformats.org/spreadsheetml/2006/main" count="1963" uniqueCount="741">
  <si>
    <t>Electric</t>
  </si>
  <si>
    <t>Gas</t>
  </si>
  <si>
    <t>Total</t>
  </si>
  <si>
    <t>Current Month Expenses</t>
  </si>
  <si>
    <t>Year to Date Expenses</t>
  </si>
  <si>
    <t>% of Budget Spent YTD</t>
  </si>
  <si>
    <t>Regulatory Compliance</t>
  </si>
  <si>
    <t>General Administration</t>
  </si>
  <si>
    <t>CPUC Energy Division</t>
  </si>
  <si>
    <t>Indirect Costs</t>
  </si>
  <si>
    <t>Pilots</t>
  </si>
  <si>
    <t>County</t>
  </si>
  <si>
    <t>Urban</t>
  </si>
  <si>
    <t>YTD</t>
  </si>
  <si>
    <t>January</t>
  </si>
  <si>
    <t>February</t>
  </si>
  <si>
    <t>March</t>
  </si>
  <si>
    <t>April</t>
  </si>
  <si>
    <t>May</t>
  </si>
  <si>
    <t>June</t>
  </si>
  <si>
    <t>July</t>
  </si>
  <si>
    <t>August</t>
  </si>
  <si>
    <t>September</t>
  </si>
  <si>
    <t>October</t>
  </si>
  <si>
    <t>November</t>
  </si>
  <si>
    <t>December</t>
  </si>
  <si>
    <t>YTD Total</t>
  </si>
  <si>
    <t>Attrition (Drop Offs)</t>
  </si>
  <si>
    <t>Enrollment</t>
  </si>
  <si>
    <t>Total 
CARE 
Participants</t>
  </si>
  <si>
    <t>Estimated
CARE
Eligible</t>
  </si>
  <si>
    <t>Automatic Enrollment</t>
  </si>
  <si>
    <t>Self-Certification (Income or Categorical)</t>
  </si>
  <si>
    <t>Capitation</t>
  </si>
  <si>
    <t>Scheduled</t>
  </si>
  <si>
    <t>Automatic</t>
  </si>
  <si>
    <t>Total 
Recertification  
(L+M+N)</t>
  </si>
  <si>
    <t>Gross
(K+O)</t>
  </si>
  <si>
    <t>Combined
(B+C+D)</t>
  </si>
  <si>
    <t>Online</t>
  </si>
  <si>
    <t>Paper</t>
  </si>
  <si>
    <t>Phone</t>
  </si>
  <si>
    <t>Combined
(F+G+H)</t>
  </si>
  <si>
    <t>Note:  Any required corrections/adjustments are reported herein and supersede results reported in prior months and may reflect YTD adjustments.</t>
  </si>
  <si>
    <t>CARE Program:</t>
  </si>
  <si>
    <t>Outreach</t>
  </si>
  <si>
    <t>Processing / Certification Re-certification</t>
  </si>
  <si>
    <t>Post Enrollment Verification</t>
  </si>
  <si>
    <t>IT Programming</t>
  </si>
  <si>
    <t>Measurement and Evaluation</t>
  </si>
  <si>
    <t>SUBTOTAL MANAGEMENT COSTS</t>
  </si>
  <si>
    <t>TOTAL PROGRAM COSTS AND CUSTOMER DISCOUNTS</t>
  </si>
  <si>
    <t>Received</t>
  </si>
  <si>
    <t>Approved</t>
  </si>
  <si>
    <t>Duplicates</t>
  </si>
  <si>
    <t>Estimated Eligible Households</t>
  </si>
  <si>
    <t>Total Households Enrolled</t>
  </si>
  <si>
    <t>Penetration Rate</t>
  </si>
  <si>
    <t>Households Requested to Recertify</t>
  </si>
  <si>
    <t>Recertification Rate %  
(E/C)</t>
  </si>
  <si>
    <t>% of Total Households De-enrolled 
(F/B)</t>
  </si>
  <si>
    <t>Private</t>
  </si>
  <si>
    <t>CBO</t>
  </si>
  <si>
    <t>WMDVBE</t>
  </si>
  <si>
    <t>LIHEAP</t>
  </si>
  <si>
    <t>Penetration</t>
  </si>
  <si>
    <t>Households
Requested 
to Verify</t>
  </si>
  <si>
    <t>Total CARE Households</t>
  </si>
  <si>
    <t>Total CARE Households Enrolled</t>
  </si>
  <si>
    <t>CARE  Households
De-enrolled
(Due to no response)</t>
  </si>
  <si>
    <t xml:space="preserve">% of 
CARE Enrolled Requested to Verify 
Total </t>
  </si>
  <si>
    <t xml:space="preserve">% of Total CARE Households De-enrolled </t>
  </si>
  <si>
    <t>% De-enrolled through 
Post Enrollment Verification</t>
  </si>
  <si>
    <t>% of Households Total
 (C/B)</t>
  </si>
  <si>
    <r>
      <t>Rural</t>
    </r>
    <r>
      <rPr>
        <sz val="11"/>
        <color indexed="30"/>
        <rFont val="Arial"/>
        <family val="2"/>
      </rPr>
      <t xml:space="preserve"> </t>
    </r>
  </si>
  <si>
    <t xml:space="preserve">Rural </t>
  </si>
  <si>
    <r>
      <t xml:space="preserve">Rural </t>
    </r>
    <r>
      <rPr>
        <sz val="11"/>
        <color indexed="30"/>
        <rFont val="Arial"/>
        <family val="2"/>
      </rPr>
      <t xml:space="preserve"> </t>
    </r>
  </si>
  <si>
    <t xml:space="preserve">% Change </t>
  </si>
  <si>
    <t>Penetration
Rate %
(W/X)</t>
  </si>
  <si>
    <t>New Enrollment</t>
  </si>
  <si>
    <t>CHANGES</t>
  </si>
  <si>
    <t>Total Pilots</t>
  </si>
  <si>
    <t>Other</t>
  </si>
  <si>
    <t>Failed Recertification</t>
  </si>
  <si>
    <t>Failed 
PEV</t>
  </si>
  <si>
    <t>No 
Response</t>
  </si>
  <si>
    <t>Total New
Enrollment
(E+I+J)</t>
  </si>
  <si>
    <t>Non-
Scheduled
(Duplicates)</t>
  </si>
  <si>
    <t>Total
Attrition
(P+Q+R+S)</t>
  </si>
  <si>
    <t>CARE Rate Discount</t>
  </si>
  <si>
    <t>Other CARE Rate Benefits</t>
  </si>
  <si>
    <t xml:space="preserve"> - DWR Bond Charge Exemption</t>
  </si>
  <si>
    <t xml:space="preserve">                                                                                      </t>
  </si>
  <si>
    <t xml:space="preserve"> - California Solar Initiative Exemption</t>
  </si>
  <si>
    <t xml:space="preserve"> - kWh Surcharge Exemption</t>
  </si>
  <si>
    <t>Total Other CARE Rate Benefits</t>
  </si>
  <si>
    <t>Authorized
2013 - 2014
Budget</t>
  </si>
  <si>
    <t>Current
Month
Expenses</t>
  </si>
  <si>
    <t>Expenses
Since
Jan. 1, 2013</t>
  </si>
  <si>
    <t>% of 2013 - 2014
Budget
Expensed</t>
  </si>
  <si>
    <t>Note:  Any required corrections/adjustments are reported herein and supersede 
          results reported in prior months and may reflect YTD adjustments.</t>
  </si>
  <si>
    <t>Net
Adjusted
(K-T)</t>
  </si>
  <si>
    <t>CARE Table 1
CARE Program Expenses</t>
  </si>
  <si>
    <t>CARE Table 2
Enrollment, Recertification, Attrition, &amp; Penetration</t>
  </si>
  <si>
    <t>CARE Table 3A
Post-Enrollment Verification Results (Model)</t>
  </si>
  <si>
    <t>CARE Table 3B 
Post-Enrollment Verification Results (High Usage)</t>
  </si>
  <si>
    <t>CARE Table 4
CARE Self-Certification and Self-Recertification Applications</t>
  </si>
  <si>
    <t>CARE Table 5
Enrollment by County</t>
  </si>
  <si>
    <t>CARE Table 6
 Recertification Results</t>
  </si>
  <si>
    <t>CARE Table 7
Capitation Contractors</t>
  </si>
  <si>
    <t>CARE Table 8
Participants as of Month-End</t>
  </si>
  <si>
    <t>CARE Program Table 9
Expenditures for CHANGES Pilot</t>
  </si>
  <si>
    <t xml:space="preserve">Fresno </t>
  </si>
  <si>
    <t>Imperial</t>
  </si>
  <si>
    <t>Inyo</t>
  </si>
  <si>
    <t>Kern</t>
  </si>
  <si>
    <t>Kings</t>
  </si>
  <si>
    <t>Los Angeles</t>
  </si>
  <si>
    <t>Madera</t>
  </si>
  <si>
    <t>Mono</t>
  </si>
  <si>
    <t>Orange</t>
  </si>
  <si>
    <t>Riverside</t>
  </si>
  <si>
    <t>San Bernardino</t>
  </si>
  <si>
    <t>San Diego</t>
  </si>
  <si>
    <t>Santa Barbara</t>
  </si>
  <si>
    <t>Tulare</t>
  </si>
  <si>
    <t>Ventura</t>
  </si>
  <si>
    <r>
      <t xml:space="preserve">Leveraging
</t>
    </r>
    <r>
      <rPr>
        <b/>
        <vertAlign val="superscript"/>
        <sz val="9"/>
        <rFont val="Arial"/>
        <family val="2"/>
      </rPr>
      <t>[3]</t>
    </r>
  </si>
  <si>
    <r>
      <t xml:space="preserve">Inter-Utility
</t>
    </r>
    <r>
      <rPr>
        <b/>
        <vertAlign val="superscript"/>
        <sz val="9"/>
        <rFont val="Arial"/>
        <family val="2"/>
      </rPr>
      <t>[1]</t>
    </r>
  </si>
  <si>
    <r>
      <t xml:space="preserve">Intra-Utility
</t>
    </r>
    <r>
      <rPr>
        <b/>
        <vertAlign val="superscript"/>
        <sz val="9"/>
        <rFont val="Arial"/>
        <family val="2"/>
      </rPr>
      <t>[2]</t>
    </r>
  </si>
  <si>
    <r>
      <t>[1]</t>
    </r>
    <r>
      <rPr>
        <sz val="10"/>
        <rFont val="Arial"/>
        <family val="2"/>
      </rPr>
      <t xml:space="preserve"> Enrollments via data sharing between the IOUs.</t>
    </r>
  </si>
  <si>
    <r>
      <t>[3]</t>
    </r>
    <r>
      <rPr>
        <sz val="10"/>
        <rFont val="Arial"/>
        <family val="2"/>
      </rPr>
      <t xml:space="preserve"> Enrollments via data sharing with programs outside the IOU that serve low-income customers.</t>
    </r>
  </si>
  <si>
    <r>
      <t>[4]</t>
    </r>
    <r>
      <rPr>
        <sz val="10"/>
        <rFont val="Arial"/>
        <family val="2"/>
      </rPr>
      <t xml:space="preserve"> Recertification results are tied to the month initiated.  Therefore, recertification results may be pending due to the time permitted for a participant to respond.</t>
    </r>
  </si>
  <si>
    <r>
      <t>Recertification</t>
    </r>
    <r>
      <rPr>
        <b/>
        <vertAlign val="superscript"/>
        <sz val="9"/>
        <rFont val="Arial"/>
        <family val="2"/>
      </rPr>
      <t xml:space="preserve"> [4]</t>
    </r>
  </si>
  <si>
    <r>
      <t xml:space="preserve">Total Households
De-enrolled </t>
    </r>
    <r>
      <rPr>
        <b/>
        <vertAlign val="superscript"/>
        <sz val="10"/>
        <rFont val="Arial"/>
        <family val="2"/>
      </rPr>
      <t>[2]</t>
    </r>
  </si>
  <si>
    <r>
      <t xml:space="preserve">CARE Households 
De-enrolled 
(Verified as 
Ineligible)
</t>
    </r>
    <r>
      <rPr>
        <b/>
        <vertAlign val="superscript"/>
        <sz val="10"/>
        <rFont val="Arial"/>
        <family val="2"/>
      </rPr>
      <t>[1]</t>
    </r>
  </si>
  <si>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</si>
  <si>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</si>
  <si>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t>N/A</t>
  </si>
  <si>
    <r>
      <t xml:space="preserve">Provided </t>
    </r>
    <r>
      <rPr>
        <b/>
        <vertAlign val="superscript"/>
        <sz val="10"/>
        <rFont val="Arial"/>
        <family val="2"/>
      </rPr>
      <t>[2]</t>
    </r>
  </si>
  <si>
    <r>
      <t xml:space="preserve">Denied </t>
    </r>
    <r>
      <rPr>
        <b/>
        <vertAlign val="superscript"/>
        <sz val="10"/>
        <rFont val="Arial"/>
        <family val="2"/>
      </rPr>
      <t>[4]</t>
    </r>
  </si>
  <si>
    <r>
      <t xml:space="preserve">Pending/Never 
Completed </t>
    </r>
    <r>
      <rPr>
        <b/>
        <vertAlign val="superscript"/>
        <sz val="10"/>
        <rFont val="Arial"/>
        <family val="2"/>
      </rPr>
      <t>[5]</t>
    </r>
  </si>
  <si>
    <r>
      <t xml:space="preserve">Total (Y-T-D) </t>
    </r>
    <r>
      <rPr>
        <vertAlign val="superscript"/>
        <sz val="10"/>
        <rFont val="Arial"/>
        <family val="2"/>
      </rPr>
      <t>[1]</t>
    </r>
  </si>
  <si>
    <r>
      <t xml:space="preserve">Percentage </t>
    </r>
    <r>
      <rPr>
        <vertAlign val="superscript"/>
        <sz val="10"/>
        <rFont val="Arial"/>
        <family val="2"/>
      </rPr>
      <t>[3]</t>
    </r>
  </si>
  <si>
    <r>
      <t>[1]</t>
    </r>
    <r>
      <rPr>
        <sz val="10"/>
        <rFont val="Arial"/>
        <family val="2"/>
      </rPr>
      <t xml:space="preserve">  Includes sub-metered customers.</t>
    </r>
  </si>
  <si>
    <r>
      <t>[2]</t>
    </r>
    <r>
      <rPr>
        <sz val="10"/>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</si>
  <si>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rFont val="Arial"/>
        <family val="2"/>
      </rPr>
      <t>Percent of received applications.</t>
    </r>
  </si>
  <si>
    <r>
      <t xml:space="preserve">[4]  </t>
    </r>
    <r>
      <rPr>
        <sz val="10"/>
        <rFont val="Arial"/>
        <family val="2"/>
      </rPr>
      <t xml:space="preserve">Includes all applications received and not approved. </t>
    </r>
  </si>
  <si>
    <r>
      <t xml:space="preserve">[5]  </t>
    </r>
    <r>
      <rPr>
        <sz val="10"/>
        <rFont val="Arial"/>
        <family val="2"/>
      </rPr>
      <t>Includes pending recertification responses.</t>
    </r>
  </si>
  <si>
    <r>
      <t xml:space="preserve">Households Recertified
</t>
    </r>
    <r>
      <rPr>
        <b/>
        <vertAlign val="superscript"/>
        <sz val="10"/>
        <rFont val="Arial"/>
        <family val="2"/>
      </rPr>
      <t>[1]</t>
    </r>
  </si>
  <si>
    <r>
      <t xml:space="preserve">Households De-enrolled
</t>
    </r>
    <r>
      <rPr>
        <b/>
        <vertAlign val="superscript"/>
        <sz val="10"/>
        <rFont val="Arial"/>
        <family val="2"/>
      </rPr>
      <t>[2]</t>
    </r>
  </si>
  <si>
    <r>
      <t>[1]</t>
    </r>
    <r>
      <rPr>
        <sz val="11"/>
        <rFont val="Arial"/>
        <family val="2"/>
      </rPr>
      <t xml:space="preserve"> Counts have been updated to exclude existing CARE participants who re-enrolled before their recertification date.</t>
    </r>
  </si>
  <si>
    <r>
      <t>[2]</t>
    </r>
    <r>
      <rPr>
        <sz val="11"/>
        <rFont val="Arial"/>
        <family val="2"/>
      </rPr>
      <t xml:space="preserve"> Recertification results are tied to the month initiated.  Therefore, recertification results
    may be pending due to the time permitted for a participant to respond.</t>
    </r>
  </si>
  <si>
    <t>Contractor Type
(Check one or more if applicable)</t>
  </si>
  <si>
    <t>A&amp;PI OLDER ADULTS TASK FORCE</t>
  </si>
  <si>
    <t>x</t>
  </si>
  <si>
    <t>ACCESS CALIFORNIA SERVICES</t>
  </si>
  <si>
    <t>ALPHA ENTERPRISE</t>
  </si>
  <si>
    <t xml:space="preserve"> x</t>
  </si>
  <si>
    <t>ALTADENA COMM IMPROVEMENT CTR</t>
  </si>
  <si>
    <t>ALTAMED HEALTH SVCS CORP</t>
  </si>
  <si>
    <t>AMERICAN RED CROSS- ANTELO VLY</t>
  </si>
  <si>
    <t>AMERICAN-RUSSIAN BUS COUNCIL</t>
  </si>
  <si>
    <t>ANOTHER HURRICANE PROJECT, INC</t>
  </si>
  <si>
    <t>ANTELOPE VLY BOYS &amp; GIRLS CLUB</t>
  </si>
  <si>
    <t>APAC SERVICE CENTER</t>
  </si>
  <si>
    <t>ASIAN AMERICAN DRUG ABUSE PROG</t>
  </si>
  <si>
    <t>ASIAN AMERICAN RESOURCE CENTER</t>
  </si>
  <si>
    <t>ASIAN PAC. HLTH CARE VENTURE</t>
  </si>
  <si>
    <t>ASIAN PACIF AM DISPUTE RES CTR</t>
  </si>
  <si>
    <t>ASIAN REHABILITATION SVCS INC.</t>
  </si>
  <si>
    <t>ASIAN YOUTH CENTER</t>
  </si>
  <si>
    <t>ATLANTIC COMM ECON DEV CORP</t>
  </si>
  <si>
    <t>B&amp;D SECURITY, INC.</t>
  </si>
  <si>
    <t>BAPAC</t>
  </si>
  <si>
    <t>BELL GARDENS COMM SVC CENTER</t>
  </si>
  <si>
    <t>BELLFLOWER USD/CARING CONN.</t>
  </si>
  <si>
    <t>BEST BUY STORES LP (102)</t>
  </si>
  <si>
    <t>BEST BUY CO., INC (102)</t>
  </si>
  <si>
    <t>BEST BUY STORES LP (103)</t>
  </si>
  <si>
    <t>BEST BUY STORES LP (111)</t>
  </si>
  <si>
    <t>BEST BUY STORES LP (1018)</t>
  </si>
  <si>
    <t>BEST BUY CO., INC (1018)</t>
  </si>
  <si>
    <t>BEST BUY STORES LP (119)</t>
  </si>
  <si>
    <t>BEST BUY STORES LP (1782)</t>
  </si>
  <si>
    <t>BEST BUY CO., INC (1782)</t>
  </si>
  <si>
    <t>BOY SCOUTS - OC COUNCIL</t>
  </si>
  <si>
    <t>BOYS &amp; GIRLS CLUB MOUNT COM</t>
  </si>
  <si>
    <t>BOYS &amp; GIRLS CLUB OF SAN BERN</t>
  </si>
  <si>
    <t>BOYS &amp; GIRLS CLUB OF SANTA BAR</t>
  </si>
  <si>
    <t>BOYS&amp;GIRLS CLUB OF SAN GABRIEL</t>
  </si>
  <si>
    <t>BRIDGES OF HOPE</t>
  </si>
  <si>
    <t>BURGERS INC DBA ENERGYSAVE</t>
  </si>
  <si>
    <t>CAP OF SAN BERNARDINO CTY</t>
  </si>
  <si>
    <t>CAREGIVERS VOLUNTEERS ELDERLY</t>
  </si>
  <si>
    <t>CASA CARDENAS COUNSELING CTR</t>
  </si>
  <si>
    <t>CASA RAMONA, INCORPORATED</t>
  </si>
  <si>
    <t>CATHEDRAL CITY SENIOR CENTER</t>
  </si>
  <si>
    <t>CATHEDRAL OF PRAISE</t>
  </si>
  <si>
    <t>CATHOLIC CHARITIES GOOD NEWS</t>
  </si>
  <si>
    <t>CATHOLIC CHARITIES OF LA INC</t>
  </si>
  <si>
    <t>CATHOLIC CHARITIES OF ORANGE C</t>
  </si>
  <si>
    <t>CATHOLIC CHARITIES-SB/RIVERSID</t>
  </si>
  <si>
    <t>CATHOLIC CHARITIES-VENTURA</t>
  </si>
  <si>
    <t>CATHOLIC EDUCATION FNDTN LA</t>
  </si>
  <si>
    <t>CB INVESTMENT</t>
  </si>
  <si>
    <t>CENTRO C.H.A.,  INC.</t>
  </si>
  <si>
    <t>CENTRO SHALOM</t>
  </si>
  <si>
    <t>CHARO COMMUNITY DEVELOPMENT CO</t>
  </si>
  <si>
    <t>CHILDREN'S BUREAU OF SO CAL</t>
  </si>
  <si>
    <t>CHINATOWN SERVICE CENTER</t>
  </si>
  <si>
    <t>CHINESE CHRISTIAN HERALD CRUS.</t>
  </si>
  <si>
    <t xml:space="preserve">CHINO NEIGHBORHOOD HOUSE           </t>
  </si>
  <si>
    <t>CHINO VLY CHAMBER OF COMMERCE</t>
  </si>
  <si>
    <t>CHRIST UNITY CENTER</t>
  </si>
  <si>
    <t>CITIHOUSING REAL ESTATE SERVICES</t>
  </si>
  <si>
    <t>CITRUS VALLEY HEALTH PARTNERS</t>
  </si>
  <si>
    <t>CITY OF BEAUMONT SENIOR CENTER</t>
  </si>
  <si>
    <t>CITY OF LA QUINTA SENIOR CTR</t>
  </si>
  <si>
    <t>CITY OF REFUGE RESCUE OUTREACH</t>
  </si>
  <si>
    <t>COACHELLA VALLEY HSG COALITION</t>
  </si>
  <si>
    <t>COMM ACT COMM STA B COUNTY</t>
  </si>
  <si>
    <t>COMM ACTION OF VENTURA COUNTY</t>
  </si>
  <si>
    <t>COMM ACTION PARTNERSHIP OF OC</t>
  </si>
  <si>
    <t>COMM ASSIST PROGRAM MORENO VLY</t>
  </si>
  <si>
    <t>COMM CENTER AT TIERRA DEL SOL</t>
  </si>
  <si>
    <t>COMM SVC &amp; EMPLOYMENT TRAINING</t>
  </si>
  <si>
    <t>COMMUNITY ENHANCEMENT SERV</t>
  </si>
  <si>
    <t>COMMUNITY PANTRY</t>
  </si>
  <si>
    <t>COMMUNITY SETTLEMENT ASSOC.</t>
  </si>
  <si>
    <t>CORONA NORCO FAMILY YMCA</t>
  </si>
  <si>
    <t>COR COMM. DEVELOPMENT CORP.</t>
  </si>
  <si>
    <t>COVE COMM SENIOR ASSOC</t>
  </si>
  <si>
    <t>CRISIS MINISTRY CHURCH OF VLY</t>
  </si>
  <si>
    <t>CROSSROADS CHRISTIAN CHURCH</t>
  </si>
  <si>
    <t>CRYSTAL STAIRS, INC.</t>
  </si>
  <si>
    <t>DENTECH CONSULTING SERVICE</t>
  </si>
  <si>
    <t>DESERT ARC</t>
  </si>
  <si>
    <t>DESERT MANNA MINISTRIES INC</t>
  </si>
  <si>
    <t>DISABLED RESOURCES CTR, INC</t>
  </si>
  <si>
    <t>DOVE ENTERPRISES</t>
  </si>
  <si>
    <t>DUARTE COMMUNITY SVC COUNCIL</t>
  </si>
  <si>
    <t>D'VEAL CORPORATION INC.</t>
  </si>
  <si>
    <t>EAST LA BOYS &amp; GIRLS CLUB</t>
  </si>
  <si>
    <t>ECCLESIAS ECON-COMM DEV COLLAB</t>
  </si>
  <si>
    <t>ECONOMIC &amp; EMPLOYMENT DVLP CTR</t>
  </si>
  <si>
    <t>EL CONCILIO DEL CONDADO DE</t>
  </si>
  <si>
    <t>EL SOL SCIENCE &amp; ARTS ACADEMY</t>
  </si>
  <si>
    <t>ESCUELA DE LA RAZA UNIDA</t>
  </si>
  <si>
    <t>FAIR HOUSING COUNCIL RIVERSIDE</t>
  </si>
  <si>
    <t>FAITH GRACE CHINESE CHURCH</t>
  </si>
  <si>
    <t>FAME ASSISTANCE CORPORATION</t>
  </si>
  <si>
    <t>FAMILIES - COSTA MESA</t>
  </si>
  <si>
    <t>FAMILIES FORWARD</t>
  </si>
  <si>
    <t>FAMILY HEALTHCARE NETWORK</t>
  </si>
  <si>
    <t>FAMILY SVC ASSOC - W RIVERSIDE</t>
  </si>
  <si>
    <t>FAMILY SVC ASSOC OF REDLANDS</t>
  </si>
  <si>
    <t>FCI MANAGEMENT CONSULTANTS</t>
  </si>
  <si>
    <t>FELLOWSHIP OF HOPE, INC.</t>
  </si>
  <si>
    <t>FIRST STEP TRANSITIONAL LIVING</t>
  </si>
  <si>
    <t>FOOD SHARE</t>
  </si>
  <si>
    <t>FOUNDATION FOR COMM &amp; FAM HLTH</t>
  </si>
  <si>
    <t>FRIENDSHIP MISSIONARY BAPTIST</t>
  </si>
  <si>
    <t>GARVEY SCHOOL DISTRICT</t>
  </si>
  <si>
    <t>GOD PROVIDES MINISTRY, INC</t>
  </si>
  <si>
    <t>GOLD STAR MEDIA GROUP</t>
  </si>
  <si>
    <t>GOODWILL INDUSTRIES OF SO CAL</t>
  </si>
  <si>
    <t>GOODWILL OF ORANGE COUNTY CA</t>
  </si>
  <si>
    <t>HANNA'S HOUSE</t>
  </si>
  <si>
    <t>HARVEST TIME MINISTRIES</t>
  </si>
  <si>
    <t>HEART OF COMPASSION</t>
  </si>
  <si>
    <t>HELP OF OJAI, INC.</t>
  </si>
  <si>
    <t>HELPING HANDS OF MT ZION</t>
  </si>
  <si>
    <t>HIGH DESERT TRANS. LIVNG. CONN.</t>
  </si>
  <si>
    <t>HIGH DESERT D.V. PROG., INC.</t>
  </si>
  <si>
    <t>HIGH DESERT YOUTH CENTER</t>
  </si>
  <si>
    <t>HNGTN PK-ADULT SCHOOL GAGE BR</t>
  </si>
  <si>
    <t>HOLLON MARKETING SYSTEM</t>
  </si>
  <si>
    <t>HOSANNA COMMUNITY CHURCH</t>
  </si>
  <si>
    <t xml:space="preserve">HOUSING AUTH.-SAN BUENAVENTURA     </t>
  </si>
  <si>
    <t>HOUSING WITH HEART INC</t>
  </si>
  <si>
    <t>HUB CITIES CAREER WORKSOURCE</t>
  </si>
  <si>
    <t>HUMAN SERVICES ASSOCIATION</t>
  </si>
  <si>
    <t>IECAAC</t>
  </si>
  <si>
    <t>KERNVILLE UNION SCHOOL DISTRIC</t>
  </si>
  <si>
    <t>KING/DREW'S SUPPORTERS, INC.</t>
  </si>
  <si>
    <t>KINGS CTY COMMISSION ON AGING</t>
  </si>
  <si>
    <t>KNIGHTS OF COLUMBUS - 12834</t>
  </si>
  <si>
    <t>KOREAN AM SENIORS ASSOC OF OC</t>
  </si>
  <si>
    <t>KOREAN AMERICAN FMLY SVC CTR</t>
  </si>
  <si>
    <t>KOREAN CHURCHES COMM DEV- KCCD</t>
  </si>
  <si>
    <t>KOREAN COMMUNITY SERVICES</t>
  </si>
  <si>
    <t xml:space="preserve">LA COUNTY HOUSING AUTHORITY        </t>
  </si>
  <si>
    <t>LALI MOHENO &amp; ASSOCIATES</t>
  </si>
  <si>
    <t>LATINO HEALTH ACCESS</t>
  </si>
  <si>
    <t>LEAP THROUGH THE FIRE FTH MIN.</t>
  </si>
  <si>
    <t>LIBERTY TAX SERVICE</t>
  </si>
  <si>
    <t>LIGHTHOUSE LEARNING RES CTR</t>
  </si>
  <si>
    <t>LITTLE TOKYO SERVICE CENTER</t>
  </si>
  <si>
    <t>LONG BCH LESBIAN AND GAY PRIDE</t>
  </si>
  <si>
    <t>LOS ANGELES MUSIC/ART SCHOOL</t>
  </si>
  <si>
    <t>LOS ANGELES URBAN LEAGUE</t>
  </si>
  <si>
    <t>LOS SERRANOS ELEM SCHOOL PTA</t>
  </si>
  <si>
    <t>LOVELAND CHURCH JUBILEE PARTY</t>
  </si>
  <si>
    <t>LUTHERAN SOCIAL SVC OF SO CAL</t>
  </si>
  <si>
    <t>LUTHERAN SOCIAL SVCS OF SO CA</t>
  </si>
  <si>
    <t>LYNWOOD UNIFIED SCHOOL DIST</t>
  </si>
  <si>
    <t>MARAVILLA FOUNDATION</t>
  </si>
  <si>
    <t>MAYWOOD CHAMBER OF COMMERCE</t>
  </si>
  <si>
    <t>MEALS ON WHEELS WEST</t>
  </si>
  <si>
    <t>MENTAL HEALTH ASSOCIATION</t>
  </si>
  <si>
    <t>MERCI MINISTRY</t>
  </si>
  <si>
    <t>MEXICAN AMERICAN OPPORTUNITY</t>
  </si>
  <si>
    <t>MISION EBENEZER FAMILY CHURCH</t>
  </si>
  <si>
    <t>MITZELL SENIOR CENTER</t>
  </si>
  <si>
    <t>MONTCLAIR/ONTARIO JR WMS. CLUB</t>
  </si>
  <si>
    <t>MONTEBELLO HOUSING DEVELOPMENT</t>
  </si>
  <si>
    <t>MOORPARK SENIOR CITIZENS INC</t>
  </si>
  <si>
    <t>MOUNTAIN VIEW COMMUNITY CHURCH</t>
  </si>
  <si>
    <t>MTN. COMMUNITIES HEALTHY START</t>
  </si>
  <si>
    <t>MULTICULTURAL CIV ASSOC MOR VL</t>
  </si>
  <si>
    <t>NEHEMIAH MINISTRIES</t>
  </si>
  <si>
    <t>NEW DIRECTION COMMUNITY CHURCH</t>
  </si>
  <si>
    <t>NEW HORIZONS CAREGIVERS GROUP</t>
  </si>
  <si>
    <t>NEW HOPE VILLAGE, INC</t>
  </si>
  <si>
    <t>NOW AND FOREVER BODY OF CHRIST</t>
  </si>
  <si>
    <t>NORCO SNR CTR PET RELIEF FUND</t>
  </si>
  <si>
    <t>OC BLACK CHAMBER OF COMMERCE</t>
  </si>
  <si>
    <t>OCCC</t>
  </si>
  <si>
    <t>ONEOC</t>
  </si>
  <si>
    <t>OPERATION GRACE</t>
  </si>
  <si>
    <t>ORNGE CO CONGREGATION COMM ORG</t>
  </si>
  <si>
    <t>OUR COMMUNITY WORKS</t>
  </si>
  <si>
    <t>OUR LADY OF HOPE CATH COMM INC</t>
  </si>
  <si>
    <t>OUR LADY OF LOURDES SCHOOL</t>
  </si>
  <si>
    <t>OXNARD/HUENEME SALVATION ARMY</t>
  </si>
  <si>
    <t>PACIFIC ISLANDER HLTH (PIHP)</t>
  </si>
  <si>
    <t>PACIFIC ASIAN CONSORTIUM EMPLO</t>
  </si>
  <si>
    <t>PACIFIC PRIDE FOUNDATION</t>
  </si>
  <si>
    <t>PERRIS COMMUNITY PARTNERSHIP</t>
  </si>
  <si>
    <t>PAVING THE WAY FOUNDATION</t>
  </si>
  <si>
    <t>PIONEER FINANCIAL GROUP CORP.</t>
  </si>
  <si>
    <t>POMONA MINESTRY OF ECONOMICS</t>
  </si>
  <si>
    <t>PRIME TIME SCHOOL</t>
  </si>
  <si>
    <t>PREMIER REALTY</t>
  </si>
  <si>
    <t>PROJECT DVRSN ALT FOR YOUTHS</t>
  </si>
  <si>
    <t>PROTEUS, INC.</t>
  </si>
  <si>
    <t>QUINN COMMUNITY OUTREACH CORP.</t>
  </si>
  <si>
    <t>REACH OUT 29</t>
  </si>
  <si>
    <t>REBUILDING TOGETHER CHRISTMAS</t>
  </si>
  <si>
    <t>REDONDO BEACH UNIFIED SCH DIST</t>
  </si>
  <si>
    <t>RESTORE TO HOPE</t>
  </si>
  <si>
    <t>RIALTO CHAMBER OF COMMERCE</t>
  </si>
  <si>
    <t>RIVERSIDE DEPT COMM ACTION</t>
  </si>
  <si>
    <t>ROP VIRTUAL ENTERPRISE CLASS</t>
  </si>
  <si>
    <t>RSVP OF SOUTH BAY</t>
  </si>
  <si>
    <t>SALVATION ARMY (SO. CAL DIV)</t>
  </si>
  <si>
    <t>SALVATION ARMY SANTA FE SPRINGS</t>
  </si>
  <si>
    <t>SALVATION ARMY SOUTHEAST CORPS</t>
  </si>
  <si>
    <t>SAMARITAN'S HELPING HAND</t>
  </si>
  <si>
    <t>SAN GRIGORNIO PASS HISP CHAMBE</t>
  </si>
  <si>
    <t>SANTA ANITA FAMILY SERVICE</t>
  </si>
  <si>
    <t>SANTA CLARITA ATHLETIC ASSCTN</t>
  </si>
  <si>
    <t>SANTA CLARITA VLY COMM  AGING</t>
  </si>
  <si>
    <t>SANTIAGO COMPOSTELA CATHOLIC</t>
  </si>
  <si>
    <t>SB CNTY SEXUAL ASSAULT SERVICE</t>
  </si>
  <si>
    <t>SEARCH TO INVOLVE FILIPINO</t>
  </si>
  <si>
    <t>SERVING PEOPLE IN NEED (SPIN)</t>
  </si>
  <si>
    <t>SGUSD/SAN GABRIEL FAMILY CTR</t>
  </si>
  <si>
    <t>SOCIETY OF ST VINCENT DE PAUL</t>
  </si>
  <si>
    <t>SO. ANTELOPE VLY EMERGENCY SVC</t>
  </si>
  <si>
    <t>S COAST CHINESE CULTURAL ASSOC.</t>
  </si>
  <si>
    <t>SMILES FOR SENIORS FOUND.</t>
  </si>
  <si>
    <t>SOMEBODY CARES-- RANCHO CUCAMO</t>
  </si>
  <si>
    <t>SOMEBODY CARES SOUTHLAND</t>
  </si>
  <si>
    <t>SONRISE COMMUNITY OUTREACH INC</t>
  </si>
  <si>
    <t>SOUTHEAST COMMUNITY DEVELOPMEN</t>
  </si>
  <si>
    <t>SOUTHEAST RIOVISTA FAMILY YMCA</t>
  </si>
  <si>
    <t>SOUTHWEST MIN EC DVLP ASSOC.</t>
  </si>
  <si>
    <t>SOWING SEEDS FOR LIFE</t>
  </si>
  <si>
    <t>SPECIAL SVC FOR GROUPS</t>
  </si>
  <si>
    <t>SPIRIT OF THE EAGLE FOUNDATION</t>
  </si>
  <si>
    <t>ST ANNE SCHOOL</t>
  </si>
  <si>
    <t>ST EMYDIUS CHURCH</t>
  </si>
  <si>
    <t>ST FRANCIS MEDICAL CTR HLTH</t>
  </si>
  <si>
    <t>ST JOSEPH CHURCH</t>
  </si>
  <si>
    <t>ST MARY'S CHURCH</t>
  </si>
  <si>
    <t>ST PIUS V CHURCH</t>
  </si>
  <si>
    <t>ST POLYCORP FAMILY SUPPORT CTR</t>
  </si>
  <si>
    <t>ST VINCENT DE PAUL</t>
  </si>
  <si>
    <t>ST. CLARE CHURCH</t>
  </si>
  <si>
    <t>ST. HILARYS CHURCH ARCHBISHOP</t>
  </si>
  <si>
    <t>ST. MATTHIAS ELEMENTARY SCHOOL</t>
  </si>
  <si>
    <t>STA BARBARA HISP CHMBR OF COM</t>
  </si>
  <si>
    <t>STA BARBARA NGHBORHD CLINICS</t>
  </si>
  <si>
    <t>STOP VIOLENCE INCREASE PEACE</t>
  </si>
  <si>
    <t>SUNSHINE YOUTH SERVICES, INC</t>
  </si>
  <si>
    <t>TEMPLO CALVARIO, INC.</t>
  </si>
  <si>
    <t>THAI HEALTH &amp; INFO SVCS</t>
  </si>
  <si>
    <t>THE AL &amp; DOROTHY KEEN CTR</t>
  </si>
  <si>
    <t>THE CAMBODIAN FAMILY</t>
  </si>
  <si>
    <t>THE GREEN TEAM</t>
  </si>
  <si>
    <t>THEODORE ROOSEVELT ELEMENTARY</t>
  </si>
  <si>
    <t>TODEC LEGAL CENTER, INC.</t>
  </si>
  <si>
    <t>TRANSFORMING LIVES INC.</t>
  </si>
  <si>
    <t>TRINITY COMMUNITY OUTREACH</t>
  </si>
  <si>
    <t>TRUEVINE COMMUNITY OUTREACH</t>
  </si>
  <si>
    <t>TULARE EMERGENCY AID COUNCIL</t>
  </si>
  <si>
    <t>UNITED CAMBODIAN COMMUNITY INC</t>
  </si>
  <si>
    <t>UNITED STEEL WKRS OF AM 2018</t>
  </si>
  <si>
    <t>UNITY SHOPPE</t>
  </si>
  <si>
    <t>UP CLOSE PROMOTIONS</t>
  </si>
  <si>
    <t>VENTURA CITY HOUSING AUTHORITY</t>
  </si>
  <si>
    <t>VETERANS IN COMMUNITY SERVICE</t>
  </si>
  <si>
    <t>VIETNAMESE COMM OF SVC CAL</t>
  </si>
  <si>
    <t>VIETNAMESE COMMUNITY OF OC INC</t>
  </si>
  <si>
    <t>VOICES OF INDIGENOUS PEOPLE</t>
  </si>
  <si>
    <t>WAKE UP INCORPORATED</t>
  </si>
  <si>
    <t>WALKING SHIELD AM INDIAN SOC</t>
  </si>
  <si>
    <t>WBC ENTERPRISES, LLC</t>
  </si>
  <si>
    <t>WEST ANGELES CDC</t>
  </si>
  <si>
    <t>WESTSIDE COMM SVCS CTR</t>
  </si>
  <si>
    <t>WINNING OUR WORLD</t>
  </si>
  <si>
    <t>WISE SENIOR SERVICES</t>
  </si>
  <si>
    <t>WORLD HARVEST FELLOWSHIP MINIS</t>
  </si>
  <si>
    <t>WRAP FAMILY SERVICES</t>
  </si>
  <si>
    <t>YOUTH EMPL SVC - HARBOR AREA</t>
  </si>
  <si>
    <t>YWCA INTERVALE SENIOR SERVICES</t>
  </si>
  <si>
    <t>TOTAL</t>
  </si>
  <si>
    <r>
      <t>Contractor</t>
    </r>
    <r>
      <rPr>
        <b/>
        <vertAlign val="superscript"/>
        <sz val="10"/>
        <rFont val="Arial"/>
        <family val="2"/>
      </rPr>
      <t xml:space="preserve"> [1]</t>
    </r>
  </si>
  <si>
    <r>
      <t xml:space="preserve">Current
Month </t>
    </r>
    <r>
      <rPr>
        <b/>
        <vertAlign val="superscript"/>
        <sz val="10"/>
        <rFont val="Arial"/>
        <family val="2"/>
      </rPr>
      <t>[2]</t>
    </r>
  </si>
  <si>
    <r>
      <t>Year-to-
Date</t>
    </r>
    <r>
      <rPr>
        <b/>
        <vertAlign val="superscript"/>
        <sz val="10"/>
        <rFont val="Arial"/>
        <family val="2"/>
      </rPr>
      <t xml:space="preserve"> [2]</t>
    </r>
  </si>
  <si>
    <r>
      <t>[1]</t>
    </r>
    <r>
      <rPr>
        <sz val="10"/>
        <rFont val="Arial"/>
        <family val="2"/>
      </rPr>
      <t xml:space="preserve"> All capitation contractors with current contracts are listed regardless of whether they have signed up
    customers or submitted invoices this year.</t>
    </r>
  </si>
  <si>
    <r>
      <t>[2]</t>
    </r>
    <r>
      <rPr>
        <sz val="10"/>
        <rFont val="Arial"/>
        <family val="2"/>
      </rPr>
      <t xml:space="preserve"> Numbers reflect customers that have been placed on the rate YTD. Capitation payments may lag
    by a month or more depending on when SCE is invoiced by the contractors.</t>
    </r>
  </si>
  <si>
    <t>Gas 
Only</t>
  </si>
  <si>
    <t>Gas and
Electric</t>
  </si>
  <si>
    <t>Electric
Only</t>
  </si>
  <si>
    <t>Eligible
Households</t>
  </si>
  <si>
    <t xml:space="preserve">Total
Residential
Accounts </t>
  </si>
  <si>
    <r>
      <rPr>
        <vertAlign val="superscript"/>
        <sz val="10"/>
        <rFont val="Arial"/>
        <family val="2"/>
      </rPr>
      <t>[5]</t>
    </r>
    <r>
      <rPr>
        <sz val="10"/>
        <rFont val="Arial"/>
        <family val="2"/>
      </rPr>
      <t xml:space="preserve"> Numbers are not tied to month initiated but are operational and reflect customer enrollment status changes that were triggered that month; these numbers differ from the tied to month initiated numbers provided eleswhere in this report.</t>
    </r>
  </si>
  <si>
    <r>
      <rPr>
        <vertAlign val="superscript"/>
        <sz val="10"/>
        <rFont val="Arial"/>
        <family val="2"/>
      </rPr>
      <t>[6]</t>
    </r>
    <r>
      <rPr>
        <sz val="10"/>
        <rFont val="Arial"/>
        <family val="2"/>
      </rPr>
      <t xml:space="preserve"> No response includes no response to both Recertification and Verification.</t>
    </r>
  </si>
  <si>
    <r>
      <rPr>
        <vertAlign val="superscript"/>
        <sz val="10"/>
        <rFont val="Arial"/>
        <family val="2"/>
      </rPr>
      <t>[7]</t>
    </r>
    <r>
      <rPr>
        <sz val="10"/>
        <rFont val="Arial"/>
        <family val="2"/>
      </rPr>
      <t xml:space="preserve"> Includes customers who were previously categorized as "Other Sources" since there is no "Other Sources" column (which total about 2336 from hard to classify enrollments).</t>
    </r>
  </si>
  <si>
    <t>Authorized Budget</t>
  </si>
  <si>
    <t>[1] Represents $216,000 per year.</t>
  </si>
  <si>
    <t>[1] PPP Exemption - CARE customers are exempt from paying CARE program costs including PPP costs for CARE admin. and the D-Care surcharge.</t>
  </si>
  <si>
    <t xml:space="preserve"> - CARE PPP Exemption [1]</t>
  </si>
  <si>
    <t>BEST BUY CO., INC. (111)</t>
  </si>
  <si>
    <t>BEST PARTNERS</t>
  </si>
  <si>
    <t>BETHEL BAPTIST CHURCH</t>
  </si>
  <si>
    <t>BISHOP PAIUTE TRIBE</t>
  </si>
  <si>
    <t>ENERGY CONSERV CONSULTANTS INC</t>
  </si>
  <si>
    <t>GO THE CALENDAR STOP</t>
  </si>
  <si>
    <t>HOUSING AUTHORITY OF KINGS CO</t>
  </si>
  <si>
    <t>KINGS COMMUNTITY ACTION ORG</t>
  </si>
  <si>
    <t>LTSC COMM. DEVEL. CORP</t>
  </si>
  <si>
    <t>SENIOR ADVOCATES OF THE DESERT</t>
  </si>
  <si>
    <t>SHARE OUR SELVES</t>
  </si>
  <si>
    <t>TELACU RESIDENTIAL MGMT, INC</t>
  </si>
  <si>
    <t>VICTOR VLY COMM DENTAL SVC PRG</t>
  </si>
  <si>
    <t>VOLUTNEERS OF EAST LOS ANGELES</t>
  </si>
  <si>
    <t>COSTA MESA COMM FOUNDATION</t>
  </si>
  <si>
    <t>NEW GREATER CIR. MISSION, INC</t>
  </si>
  <si>
    <t xml:space="preserve"> Energy Savings Assistance Program Table 1
Energy Savings Assistance Program  Expenses</t>
  </si>
  <si>
    <t>Authorized Budget [1]</t>
  </si>
  <si>
    <t>ESA Program:</t>
  </si>
  <si>
    <t>Energy Efficiency</t>
  </si>
  <si>
    <t>Appliances</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</si>
  <si>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</si>
  <si>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</si>
  <si>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</si>
  <si>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</si>
  <si>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</si>
  <si>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</si>
  <si>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</si>
  <si>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</si>
  <si>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</si>
  <si>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</si>
  <si>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</si>
  <si>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</si>
  <si>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Marketing and Outreach</t>
  </si>
  <si>
    <t>Statewide Marketing Education and Outreach</t>
  </si>
  <si>
    <t>TOTAL PROGRAM COSTS</t>
  </si>
  <si>
    <t>NGAT Costs</t>
  </si>
  <si>
    <t>Energy Savings Assistance Program Table 2
Program Expenses and Energy Savings by Measures Installed</t>
  </si>
  <si>
    <t>Year-To-Date Completed &amp; Expensed Installation</t>
  </si>
  <si>
    <t>Measures</t>
  </si>
  <si>
    <t>Units</t>
  </si>
  <si>
    <t>Quantity
Installed</t>
  </si>
  <si>
    <t>kWh [4]
(Annual)</t>
  </si>
  <si>
    <t>kW [4]
(Annual)</t>
  </si>
  <si>
    <t>Therms
(Annual)</t>
  </si>
  <si>
    <t>Expenses [5]
($)</t>
  </si>
  <si>
    <t xml:space="preserve">% of Expenditure </t>
  </si>
  <si>
    <t>High Efficiency Clothes Washer</t>
  </si>
  <si>
    <t>Each</t>
  </si>
  <si>
    <t xml:space="preserve">Refrigerators </t>
  </si>
  <si>
    <t/>
  </si>
  <si>
    <t>Microwaves [6]</t>
  </si>
  <si>
    <t>Water Heater Blanket</t>
  </si>
  <si>
    <t>Home</t>
  </si>
  <si>
    <t>Low Flow Shower Head</t>
  </si>
  <si>
    <t>Water Heater Pipe Insulation</t>
  </si>
  <si>
    <t>Faucet Aerator</t>
  </si>
  <si>
    <t>Water Heater Repair/Replacement</t>
  </si>
  <si>
    <t>Thermostatic Shower Valve</t>
  </si>
  <si>
    <t>Air Sealing / Envelope [1]</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</si>
  <si>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</si>
  <si>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</si>
  <si>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</si>
  <si>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</si>
  <si>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</si>
  <si>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</si>
  <si>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</si>
  <si>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</si>
  <si>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</si>
  <si>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</si>
  <si>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Maintenance</t>
  </si>
  <si>
    <t>Furnace Clean and Tune</t>
  </si>
  <si>
    <t>Central A/C Tune up</t>
  </si>
  <si>
    <t xml:space="preserve">Lighting </t>
  </si>
  <si>
    <t>Compact Fluorescent Lights (CFL)</t>
  </si>
  <si>
    <t>Interior Hard wired CFL fixtures</t>
  </si>
  <si>
    <t>Exterior Hard wired CFL fixtures</t>
  </si>
  <si>
    <t>Torchiere</t>
  </si>
  <si>
    <t>Occupancy Sensor</t>
  </si>
  <si>
    <t>LED Night Lights</t>
  </si>
  <si>
    <t>Pool Pumps</t>
  </si>
  <si>
    <t>Smart Power Strips</t>
  </si>
  <si>
    <t>New Measures</t>
  </si>
  <si>
    <t>Outreach &amp; Assessment</t>
  </si>
  <si>
    <t>In-Home Education</t>
  </si>
  <si>
    <t>Total Savings/Expenditures</t>
  </si>
  <si>
    <t>Households Weatherized [2]</t>
  </si>
  <si>
    <t>Households Treated</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</si>
  <si>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</si>
  <si>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</si>
  <si>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</si>
  <si>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</si>
  <si>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</si>
  <si>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</si>
  <si>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</si>
  <si>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</si>
  <si>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"Air Sealing / Envelope"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</si>
  <si>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</si>
  <si>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Attachment H of D.12-08-044</t>
  </si>
  <si>
    <t>[4]  All savings are calculated based on the “Impact Evaluation of the 2009 CA Low Income Energy Efficiency Program, Final
      Report.”  June 16, 2011, when data are available, and other sources as described in Attachment A-2 of SCE's Testimony in
      Support of Application for Approval of Low Income Programs and Budgets for Program Years 2012 - 2014, filed May 16, 2011.</t>
  </si>
  <si>
    <t>[5] Costs exclude support costs that are included in Table 1.</t>
  </si>
  <si>
    <t xml:space="preserve"> Energy Savings Assistance Program Table 3
Average Bill Savings per Treated Home</t>
  </si>
  <si>
    <t>Year-to-Date Installations - Expensed</t>
  </si>
  <si>
    <t>Annual kWh Savings</t>
  </si>
  <si>
    <t>Annual Thermo Savings</t>
  </si>
  <si>
    <t>-</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</si>
  <si>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</si>
  <si>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</si>
  <si>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</si>
  <si>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</si>
  <si>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</si>
  <si>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</si>
  <si>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</si>
  <si>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 xml:space="preserve"> Energy Savings Assistance Program Table 4A
Energy Savings Assistance Program Homes Treated</t>
  </si>
  <si>
    <t>Eligible Households</t>
  </si>
  <si>
    <t>Households Treated YTD</t>
  </si>
  <si>
    <t>Rural</t>
  </si>
  <si>
    <t xml:space="preserve"> Energy Savings Assistance Program Table 4B  
Homes Unwilling / Unable to Participate</t>
  </si>
  <si>
    <t>Reason Provided</t>
  </si>
  <si>
    <t>Customer
Declined
Program
Measures
or is
Non-
Responsive</t>
  </si>
  <si>
    <t>Customer
Unavailable -
Scheduling
Conflicts</t>
  </si>
  <si>
    <t>Hazardous
Environment
(unsafe/
unclean)</t>
  </si>
  <si>
    <t>Insufficient feasible Measures</t>
  </si>
  <si>
    <t xml:space="preserve"> Ineligible
Dwelling -
Prior 
Program
Participation</t>
  </si>
  <si>
    <t>Household
Income
Exceeds
Allowable
Limits</t>
  </si>
  <si>
    <t>Unable to
Provide
Required
Documentation</t>
  </si>
  <si>
    <t xml:space="preserve">Other </t>
  </si>
  <si>
    <t>Energy Savings Assistance Program Table 5 
Energy Savings Assistance Program Customer Summary</t>
  </si>
  <si>
    <t>Gas &amp; Electric</t>
  </si>
  <si>
    <t>Gas Only</t>
  </si>
  <si>
    <t>Electric Only</t>
  </si>
  <si>
    <t># of  Household Treated by Month</t>
  </si>
  <si>
    <t>(Annual)</t>
  </si>
  <si>
    <t>Therm</t>
  </si>
  <si>
    <t>kWh</t>
  </si>
  <si>
    <t>kW</t>
  </si>
  <si>
    <t>Figures for each month are YTD.  December results should approximate calendar year results.  Therms and kWh savings are annual figures.  
Total Energy Impacts for all fuel types should equal YTD energy impacts that are reported every month in ESA Table 2.
Any required corrections/adjustments are reported herein and supersede results reported in prior months and may reflect YTD adjustments.</t>
  </si>
  <si>
    <t>COUNCIL ON AGING-ORANGE COUNTY</t>
  </si>
  <si>
    <t>FAMILY SERVICE ASSOCIATION</t>
  </si>
  <si>
    <t>TEMECULA SENIOR CITIZENS CENTE</t>
  </si>
  <si>
    <t>Fresno</t>
  </si>
  <si>
    <t>Sandiego</t>
  </si>
  <si>
    <t>Measurement and Evaluation  Studies [2]</t>
  </si>
  <si>
    <t xml:space="preserve">[1] Please indicate whether authorized budget includes shifted funds from previous  years and/or prior program cycles.  (Yes or No )  If yes, please specify amount, date 
     fund-shifting activity occurred, date of fund-shifting request and related approval is applicable. </t>
  </si>
  <si>
    <t>[2] SCE is the project manager of the Needs Assessment and Energy Education studies and responsible to pay consultant invoices.  SCE will invoice PG&amp;E, SCG, and
     SDG&amp;E for their shares of the studies.  When cross-billing occurs, SCE's study expenditures will be under 100% of authorized budget for the 3-year
     study period.</t>
  </si>
  <si>
    <t>VICTOR VALLEY COMM SVC COUNCIL</t>
  </si>
  <si>
    <t>SOUTHEAST CITIES SERVICE CTR.</t>
  </si>
  <si>
    <t>1.  "Other" column contents were redefined for program month June 2014 going forward to more accurately count households which are Unwilling or Unable to participate in the program.</t>
  </si>
  <si>
    <t>3.  Table contains unique counts.  Households are not double counted across columns.</t>
  </si>
  <si>
    <t xml:space="preserve"> </t>
  </si>
  <si>
    <t>Through December 2014 - Southern California Edison</t>
  </si>
  <si>
    <t>Energy Savings Assistance Program Table 6
Expenditures for Pilots and Studies</t>
  </si>
  <si>
    <t>Authorized 3-Year Budget</t>
  </si>
  <si>
    <t>Expenses Since Jan. 1, 2013</t>
  </si>
  <si>
    <t>% of 3-Year Budget Expensed</t>
  </si>
  <si>
    <t>% Allocation</t>
  </si>
  <si>
    <t>ON SAP</t>
  </si>
  <si>
    <t>Studies</t>
  </si>
  <si>
    <t>Lead</t>
  </si>
  <si>
    <t>PO/Contract</t>
  </si>
  <si>
    <t>Vendor</t>
  </si>
  <si>
    <t>Limit (SCE Only)</t>
  </si>
  <si>
    <t>Expended</t>
  </si>
  <si>
    <t>PO Limit</t>
  </si>
  <si>
    <t>Delivered</t>
  </si>
  <si>
    <t>Remaining</t>
  </si>
  <si>
    <t>Paid</t>
  </si>
  <si>
    <t>Impact Evaluation</t>
  </si>
  <si>
    <t>SCE</t>
  </si>
  <si>
    <t>SDG&amp;E</t>
  </si>
  <si>
    <t>Evergreen</t>
  </si>
  <si>
    <t>Needs Assessment</t>
  </si>
  <si>
    <t>PG&amp;E</t>
  </si>
  <si>
    <t>Energy Education</t>
  </si>
  <si>
    <t>Hiner</t>
  </si>
  <si>
    <t>Multifamily</t>
  </si>
  <si>
    <t>SCG</t>
  </si>
  <si>
    <t>Cadmus</t>
  </si>
  <si>
    <t>Total Studies</t>
  </si>
  <si>
    <t>CARE Table 10 CHANGES One-On-One Customer Assistance Sessions</t>
  </si>
  <si>
    <t>Southern California Edison - Reporting Period November 1, 2014 through November 30, 2014</t>
  </si>
  <si>
    <r>
      <t>Date</t>
    </r>
    <r>
      <rPr>
        <b/>
        <vertAlign val="subscript"/>
        <sz val="11"/>
        <color indexed="8"/>
        <rFont val="Calibri"/>
        <family val="2"/>
      </rPr>
      <t>[3]
[4][5]</t>
    </r>
  </si>
  <si>
    <r>
      <t xml:space="preserve">
CHANGES Participants’ self-identified language of preference</t>
    </r>
    <r>
      <rPr>
        <b/>
        <vertAlign val="subscript"/>
        <sz val="11"/>
        <color indexed="8"/>
        <rFont val="Calibri"/>
        <family val="2"/>
      </rPr>
      <t xml:space="preserve"> </t>
    </r>
  </si>
  <si>
    <r>
      <t xml:space="preserve">
Description of the session content identifying service provided (e.g. utility bill assistance, utility bill dispute resolution, and other energy related issues)</t>
    </r>
    <r>
      <rPr>
        <b/>
        <vertAlign val="subscript"/>
        <sz val="11"/>
        <color indexed="8"/>
        <rFont val="Calibri"/>
        <family val="2"/>
      </rPr>
      <t>[2]</t>
    </r>
  </si>
  <si>
    <t>Description of each contact made with that customer’s utility until a solution is reached.</t>
  </si>
  <si>
    <t>If on CARE, Enter How Initially Enrolled</t>
  </si>
  <si>
    <t>Number of Enrollments Through CHANGES CBOs' Assistance Confirmed by IOU</t>
  </si>
  <si>
    <t xml:space="preserve">
Customers Receiving Assistance with Bill Payment Plans  (initiated or modified) by the CHANGES CBOs. </t>
  </si>
  <si>
    <t xml:space="preserve">Customer Receiving Assistance with Utility Bill Disputes, including bill modification, by the CHANGES CBOs. </t>
  </si>
  <si>
    <r>
      <t>Calls to Dedicated 
800 # Recorded
 by IOU</t>
    </r>
    <r>
      <rPr>
        <b/>
        <vertAlign val="subscript"/>
        <sz val="11"/>
        <color indexed="8"/>
        <rFont val="Calibri"/>
        <family val="2"/>
      </rPr>
      <t xml:space="preserve"> [1]</t>
    </r>
  </si>
  <si>
    <r>
      <t>#</t>
    </r>
    <r>
      <rPr>
        <b/>
        <sz val="8"/>
        <color indexed="8"/>
        <rFont val="Calibri"/>
        <family val="2"/>
      </rPr>
      <t xml:space="preserve"> </t>
    </r>
    <r>
      <rPr>
        <b/>
        <sz val="6"/>
        <color indexed="8"/>
        <rFont val="Calibri"/>
        <family val="2"/>
      </rPr>
      <t>[6]</t>
    </r>
  </si>
  <si>
    <t>How Enrolled</t>
  </si>
  <si>
    <t>CARE</t>
  </si>
  <si>
    <t>FERA</t>
  </si>
  <si>
    <t>Medical Baseline</t>
  </si>
  <si>
    <r>
      <t>#</t>
    </r>
    <r>
      <rPr>
        <b/>
        <sz val="8"/>
        <color indexed="8"/>
        <rFont val="Calibri"/>
        <family val="2"/>
      </rPr>
      <t xml:space="preserve"> </t>
    </r>
    <r>
      <rPr>
        <b/>
        <sz val="6"/>
        <color indexed="8"/>
        <rFont val="Calibri"/>
        <family val="2"/>
      </rPr>
      <t>[7]</t>
    </r>
  </si>
  <si>
    <t>Dedicated Toll-Free Number Used</t>
  </si>
  <si>
    <t>#</t>
  </si>
  <si>
    <t>1 = Yes
0 = No</t>
  </si>
  <si>
    <t>Reason 800 # Not Used</t>
  </si>
  <si>
    <t>Reason 800 #  Not Used</t>
  </si>
  <si>
    <t>Chinese/Cantonese</t>
  </si>
  <si>
    <t xml:space="preserve">HEAP/LiHeap Application Assistance
Energy Assistance Fund Application
Educated on Energy Efficiency/ Conservation
</t>
  </si>
  <si>
    <t>Not Available</t>
  </si>
  <si>
    <t>SCE Outreach</t>
  </si>
  <si>
    <t>Meeting with client.</t>
  </si>
  <si>
    <t>Korean</t>
  </si>
  <si>
    <t xml:space="preserve">ESAP Application Assistance 
Educated on CARE/FERA
</t>
  </si>
  <si>
    <t>Capitation Agency</t>
  </si>
  <si>
    <t>Vietnamese</t>
  </si>
  <si>
    <t xml:space="preserve">HEAP/LiHeap Application Assistance
Educated on Avoiding Disconnection
Educated on Energy Efficiency/ Conservation
Stop Disconnection
</t>
  </si>
  <si>
    <t xml:space="preserve">HEAP/LiHeap Application Assistance
Educated on Avoiding Disconnection
Educated on Energy Efficiency/ Conservation
Educated on Energy Assistance Programs
Stop Disconnection
</t>
  </si>
  <si>
    <t xml:space="preserve">HEAP/LiHeap Application Assistance
Educated on Energy Efficiency/ Conservation
</t>
  </si>
  <si>
    <t xml:space="preserve">HEAP/LiHeap Application Assistance
Educated on Avoiding Disconnection
Bill Education
</t>
  </si>
  <si>
    <t>SCE.com</t>
  </si>
  <si>
    <t xml:space="preserve">HEAP/LiHeap Application Assistance
Bill Education
Educated on Energy Assistance Programs
</t>
  </si>
  <si>
    <t xml:space="preserve">HEAP/LiHeap Application Assistance
Bill Education
Educated on Energy Efficiency/ Conservation
Stop Disconnection
</t>
  </si>
  <si>
    <t>Direct Mail</t>
  </si>
  <si>
    <t>English</t>
  </si>
  <si>
    <t xml:space="preserve">HEAP/LiHeap Application Assistance
</t>
  </si>
  <si>
    <t>Call Center</t>
  </si>
  <si>
    <t xml:space="preserve">HEAP/LiHeap Application Assistance
Educated on Energy Efficiency/ Conservation
Educated on Energy Assistance Programs
</t>
  </si>
  <si>
    <t xml:space="preserve">HEAP/LiHeap Application Assistance
Educated on Energy Assistance Programs
</t>
  </si>
  <si>
    <t>External Data Share</t>
  </si>
  <si>
    <t xml:space="preserve">HEAP/LiHeap Application Assistance
Educated on Avoiding Disconnection
Educated on Energy Efficiency/ Conservation
Educated on Energy Assistance Programs
</t>
  </si>
  <si>
    <t>Spanish</t>
  </si>
  <si>
    <t>0*</t>
  </si>
  <si>
    <t xml:space="preserve">HEAP/LiHeap Application Assistance
Bill Education
Educated on Energy Efficiency/ Conservation
Educated on Energy Assistance Programs
</t>
  </si>
  <si>
    <t xml:space="preserve">HEAP/LiHeap Application Assistance
Stop Disconnection
</t>
  </si>
  <si>
    <t>User did not specify if 1-800 number is used when calling the IOU.</t>
  </si>
  <si>
    <t xml:space="preserve">HEAP/LiHeap Application Assistance
Educated on Avoiding Disconnection
Educated on Energy Efficiency/ Conservation
</t>
  </si>
  <si>
    <t xml:space="preserve">HEAP/LiHeap Application Assistance
Energy Assistance Fund Application
</t>
  </si>
  <si>
    <t xml:space="preserve">Set Up/Change Payment Extension
Stop Disconnection
</t>
  </si>
  <si>
    <t>This call was to my client.</t>
  </si>
  <si>
    <t>1*</t>
  </si>
  <si>
    <t>Current Month Total</t>
  </si>
  <si>
    <t>Year-to-Date
Total</t>
  </si>
  <si>
    <t>[1] Total calls placed to 800# recorded by SCE from November 1, 2014 through November 30, 2014 is 7.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</si>
  <si>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</si>
  <si>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</si>
  <si>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[4] Rows 1-7 are entries from October provided by CHANGES contractor for the month of November.</t>
  </si>
  <si>
    <t xml:space="preserve">[5] The accounts in Rows 10 and 21 could not be verified. </t>
  </si>
  <si>
    <t>[6] Entries listed with an asterisk (*) indicate the status of the customer being on or off CARE at the time of the interaction. The asterisk on each entry also indicates that the number was changed from what was originally provided by the CHANGES contractor. i.e., 0* was originally "1" or "N/A" and 1* was originally "0" or "N/A."</t>
  </si>
  <si>
    <t>[7] The entry in Row 26 indicates a payment extension or arrangement was made; however, the account does not reflect any payment extension or payment arrangement.</t>
  </si>
  <si>
    <r>
      <t>CARE Table 11 CHANGES Group Customer Assistance Sessions</t>
    </r>
    <r>
      <rPr>
        <b/>
        <vertAlign val="subscript"/>
        <sz val="18"/>
        <color indexed="8"/>
        <rFont val="Calibri"/>
        <family val="2"/>
      </rPr>
      <t>[2][3]</t>
    </r>
    <r>
      <rPr>
        <b/>
        <sz val="18"/>
        <color indexed="8"/>
        <rFont val="Calibri"/>
        <family val="2"/>
      </rPr>
      <t xml:space="preserve">
Southern California Edison</t>
    </r>
  </si>
  <si>
    <t>Reporting Period November 1, 2014 through November 30, 2014</t>
  </si>
  <si>
    <t>Date</t>
  </si>
  <si>
    <t>Session
Language</t>
  </si>
  <si>
    <t>Description of Service Provided (e.g. utility bill assistance, utility bill dispute resolution, and other energy related issues)</t>
  </si>
  <si>
    <t>Session Logistics</t>
  </si>
  <si>
    <r>
      <t># of Sessions</t>
    </r>
    <r>
      <rPr>
        <b/>
        <vertAlign val="subscript"/>
        <sz val="11"/>
        <color indexed="8"/>
        <rFont val="Calibri"/>
        <family val="2"/>
      </rPr>
      <t>[4]</t>
    </r>
  </si>
  <si>
    <r>
      <t>Length</t>
    </r>
    <r>
      <rPr>
        <b/>
        <vertAlign val="subscript"/>
        <sz val="11"/>
        <color indexed="8"/>
        <rFont val="Calibri"/>
        <family val="2"/>
      </rPr>
      <t xml:space="preserve"> [1]</t>
    </r>
    <r>
      <rPr>
        <b/>
        <sz val="11"/>
        <color indexed="8"/>
        <rFont val="Calibri"/>
        <family val="2"/>
      </rPr>
      <t xml:space="preserve">
(Hours)</t>
    </r>
  </si>
  <si>
    <t>Number of 
Attendees</t>
  </si>
  <si>
    <t>Description of Information / Literature Provided</t>
  </si>
  <si>
    <t>Armenian</t>
  </si>
  <si>
    <t>Understanding Your Bill</t>
  </si>
  <si>
    <t>Cantonese</t>
  </si>
  <si>
    <t>Tagalog</t>
  </si>
  <si>
    <t>Safety Tips</t>
  </si>
  <si>
    <t>Level Pay Plan</t>
  </si>
  <si>
    <t>Energy Conservation</t>
  </si>
  <si>
    <t>Ilokano</t>
  </si>
  <si>
    <t>Mandarin</t>
  </si>
  <si>
    <t>CARE/FERA and Other Assistance Programs</t>
  </si>
  <si>
    <t>Avoiding Disconnection</t>
  </si>
  <si>
    <t>High Energy Use</t>
  </si>
  <si>
    <t>High Energy Use Handout</t>
  </si>
  <si>
    <t>Japanese</t>
  </si>
  <si>
    <t>Thai</t>
  </si>
  <si>
    <t>Gas Aggregation</t>
  </si>
  <si>
    <t>Gas Aggregation Handout</t>
  </si>
  <si>
    <t>Year-to-Date</t>
  </si>
  <si>
    <t>[1] Contractor states all sessions at least 30 minutes.</t>
  </si>
  <si>
    <t>[2] This table was was provided by CHANGES contractor, Self Help for the Elderly, via CSID. This table was edited and reformatted from its original version in order to have a more consistent appearance and format with existing SCE tables.</t>
  </si>
  <si>
    <r>
      <t xml:space="preserve">[3] The numbers provided by the CHANGES contractor are for SCE and SoCal Gas </t>
    </r>
    <r>
      <rPr>
        <b/>
        <sz val="11"/>
        <color indexed="8"/>
        <rFont val="Calibri"/>
        <family val="2"/>
      </rPr>
      <t>combined,</t>
    </r>
    <r>
      <rPr>
        <sz val="11"/>
        <color indexed="8"/>
        <rFont val="Calibri"/>
        <family val="2"/>
      </rPr>
      <t xml:space="preserve"> due to the combined service territory.
[4] Page 7 of the 2014 CHANGES Data Report for November 2014 show a total of 28 "Understanding Your Bill" workshops, though the number of sessions add up to 29. The report reflects a total of 168 workshops, though the number of sessions add up to 169.</t>
    </r>
  </si>
  <si>
    <t>Southern California Edison - Reporting Period October 1, 2014 through October 31, 2014</t>
  </si>
  <si>
    <t xml:space="preserve">HEAP/LiHeap Application Assistance
Bill Education
Educated on Energy Efficiency/ Conservation
</t>
  </si>
  <si>
    <t xml:space="preserve">Set Up/Change Payment Plan
</t>
  </si>
  <si>
    <t xml:space="preserve">Set Up/Change Payment Plan
Restore Service
</t>
  </si>
  <si>
    <t>I did not get the assistance I needed so I called the regular customer service number.</t>
  </si>
  <si>
    <t>Mail</t>
  </si>
  <si>
    <t>Khmer</t>
  </si>
  <si>
    <t xml:space="preserve">Energy Assistance Fund Application
Educated on Energy Assistance Programs
</t>
  </si>
  <si>
    <t xml:space="preserve">HEAP/LiHeap Application Assistance
Educated on Avoiding Disconnection
Bill Education
Stop Disconnection
</t>
  </si>
  <si>
    <t>[1] Total calls placed to 800# recorded by SCE from October 1, 2014 through October 31, 2014 is 2. Data on calls per each one-on-one session not available. Year-to-date number has been corrected to reflect true number of calls, and future reports will also reflect this correction.</t>
  </si>
  <si>
    <t>[4] Row 1 is an entry from September provided by CHANGES contractor for the month of October.</t>
  </si>
  <si>
    <t xml:space="preserve">[5] The account in question in Row 39 could not be verified. </t>
  </si>
  <si>
    <t>Reporting Period October 1, 2014 through October 31, 2014</t>
  </si>
  <si>
    <t># of Sessions</t>
  </si>
  <si>
    <t xml:space="preserve">Understanding Your Bill </t>
  </si>
  <si>
    <r>
      <t xml:space="preserve">[3] The numbers provided by the CHANGES contractor are for SCE and SoCal Gas </t>
    </r>
    <r>
      <rPr>
        <b/>
        <sz val="11"/>
        <color indexed="8"/>
        <rFont val="Calibri"/>
        <family val="2"/>
      </rPr>
      <t>combined,</t>
    </r>
    <r>
      <rPr>
        <sz val="11"/>
        <color indexed="8"/>
        <rFont val="Calibri"/>
        <family val="2"/>
      </rPr>
      <t xml:space="preserve"> due to the combined service territory.
</t>
    </r>
  </si>
  <si>
    <t>2.  To obtain a grand total count of "Unwilling or Unable" income eligible households, add subtotals from all columns except Column F (Ineligible Dwelling - Prior Program Participation) and Column G (Household Income Exceeds Allowable Limits).  Households in Column F should not be counted as Unwilling/Unable because those households already demonstrated their willingness/ability to participate.  
Households in Column G should not be counted as Unwilling/Unable because those households are not income eligible, and therefore not included in the annual counts of estimated income eligible homes.</t>
  </si>
  <si>
    <t>Pilot (CHANGES)</t>
  </si>
  <si>
    <t>Cooling Centers (Not funded in SCE CARE Budget)</t>
  </si>
  <si>
    <t>SCE reports a fund shift into General Administration from Post Enrollment Verification.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</si>
</sst>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0]\ ;#,##0"/>
    <numFmt numFmtId="174" formatCode="_-* #,##0.00\ _D_M_-;\-* #,##0.00\ _D_M_-;_-* &quot;-&quot;??\ _D_M_-;_-@_-"/>
    <numFmt numFmtId="175" formatCode="_-* #,##0.00\ &quot;DM&quot;_-;\-* #,##0.00\ &quot;DM&quot;_-;_-* &quot;-&quot;??\ &quot;DM&quot;_-;_-@_-"/>
    <numFmt numFmtId="176" formatCode="[$-10409]#,##0"/>
    <numFmt numFmtId="177" formatCode="[$-10409]#,##0;\-#,##0"/>
  </numFmts>
  <fonts count="12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val="single"/>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0"/>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val="single"/>
      <sz val="10"/>
      <color indexed="12"/>
      <name val="Arial"/>
      <family val="2"/>
    </font>
    <font>
      <b/>
      <vertAlign val="superscript"/>
      <sz val="10"/>
      <name val="Arial"/>
      <family val="2"/>
    </font>
    <font>
      <b/>
      <sz val="11"/>
      <name val="Arial"/>
      <family val="2"/>
    </font>
    <font>
      <sz val="11"/>
      <name val="Arial"/>
      <family val="2"/>
    </font>
    <font>
      <vertAlign val="superscript"/>
      <sz val="11"/>
      <name val="Arial"/>
      <family val="2"/>
    </font>
    <font>
      <vertAlign val="superscript"/>
      <sz val="10"/>
      <name val="Arial"/>
      <family val="2"/>
    </font>
    <font>
      <b/>
      <vertAlign val="superscript"/>
      <sz val="9"/>
      <name val="Arial"/>
      <family val="2"/>
    </font>
    <font>
      <sz val="11"/>
      <color indexed="30"/>
      <name val="Arial"/>
      <family val="2"/>
    </font>
    <font>
      <sz val="10"/>
      <color indexed="9"/>
      <name val="Arial"/>
      <family val="2"/>
    </font>
    <font>
      <sz val="11"/>
      <color indexed="16"/>
      <name val="Calibri"/>
      <family val="2"/>
    </font>
    <font>
      <b/>
      <sz val="11"/>
      <color indexed="53"/>
      <name val="Calibri"/>
      <family val="2"/>
    </font>
    <font>
      <b/>
      <sz val="11"/>
      <color indexed="8"/>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9"/>
      <color indexed="48"/>
      <name val="Arial"/>
      <family val="2"/>
    </font>
    <font>
      <b/>
      <sz val="18"/>
      <color indexed="62"/>
      <name val="Cambria"/>
      <family val="2"/>
    </font>
    <font>
      <b/>
      <sz val="15"/>
      <color indexed="56"/>
      <name val="Calibri"/>
      <family val="2"/>
    </font>
    <font>
      <b/>
      <sz val="13"/>
      <color indexed="56"/>
      <name val="Calibri"/>
      <family val="2"/>
    </font>
    <font>
      <b/>
      <sz val="11"/>
      <color indexed="10"/>
      <name val="Arial"/>
      <family val="2"/>
    </font>
    <font>
      <b/>
      <sz val="10"/>
      <color indexed="10"/>
      <name val="Arial"/>
      <family val="2"/>
    </font>
    <font>
      <sz val="8"/>
      <name val="Times New Roman"/>
      <family val="1"/>
    </font>
    <font>
      <sz val="10"/>
      <color indexed="63"/>
      <name val="Calibri"/>
      <family val="2"/>
    </font>
    <font>
      <sz val="11"/>
      <name val="Calibri"/>
      <family val="2"/>
    </font>
    <font>
      <sz val="11"/>
      <color indexed="10"/>
      <name val="Arial"/>
      <family val="2"/>
    </font>
    <font>
      <b/>
      <sz val="10"/>
      <color indexed="60"/>
      <name val="Arial"/>
      <family val="2"/>
    </font>
    <font>
      <sz val="10"/>
      <color indexed="30"/>
      <name val="Arial"/>
      <family val="2"/>
    </font>
    <font>
      <b/>
      <sz val="14"/>
      <color indexed="8"/>
      <name val="Calibri"/>
      <family val="2"/>
    </font>
    <font>
      <b/>
      <vertAlign val="subscript"/>
      <sz val="11"/>
      <color indexed="8"/>
      <name val="Calibri"/>
      <family val="2"/>
    </font>
    <font>
      <b/>
      <sz val="8"/>
      <color indexed="8"/>
      <name val="Calibri"/>
      <family val="2"/>
    </font>
    <font>
      <b/>
      <sz val="6"/>
      <color indexed="8"/>
      <name val="Calibri"/>
      <family val="2"/>
    </font>
    <font>
      <sz val="11"/>
      <color indexed="8"/>
      <name val="Arial"/>
      <family val="2"/>
    </font>
    <font>
      <b/>
      <sz val="18"/>
      <color indexed="8"/>
      <name val="Calibri"/>
      <family val="2"/>
    </font>
    <font>
      <b/>
      <vertAlign val="subscript"/>
      <sz val="18"/>
      <color indexed="8"/>
      <name val="Calibri"/>
      <family val="2"/>
    </font>
    <font>
      <sz val="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
      <b/>
      <sz val="11"/>
      <color rgb="FFFF0000"/>
      <name val="Arial"/>
      <family val="2"/>
    </font>
    <font>
      <b/>
      <sz val="10"/>
      <color rgb="FFFF0000"/>
      <name val="Arial"/>
      <family val="2"/>
    </font>
    <font>
      <sz val="10"/>
      <color rgb="FF4D4D4D"/>
      <name val="Calibri"/>
      <family val="2"/>
    </font>
    <font>
      <sz val="11"/>
      <color rgb="FFFF0000"/>
      <name val="Arial"/>
      <family val="2"/>
    </font>
    <font>
      <b/>
      <sz val="10"/>
      <color theme="5" tint="-0.24997000396251678"/>
      <name val="Arial"/>
      <family val="2"/>
    </font>
    <font>
      <sz val="10"/>
      <color rgb="FFFF0000"/>
      <name val="Arial"/>
      <family val="2"/>
    </font>
    <font>
      <sz val="10"/>
      <color rgb="FF0070C0"/>
      <name val="Arial"/>
      <family val="2"/>
    </font>
    <font>
      <sz val="11"/>
      <color theme="1"/>
      <name val="Arial"/>
      <family val="2"/>
    </font>
    <font>
      <b/>
      <sz val="12"/>
      <color theme="1"/>
      <name val="Arial"/>
      <family val="2"/>
    </font>
    <font>
      <b/>
      <sz val="14"/>
      <color theme="1"/>
      <name val="Calibri"/>
      <family val="2"/>
    </font>
    <font>
      <b/>
      <sz val="18"/>
      <color theme="1"/>
      <name val="Calibri"/>
      <family val="2"/>
    </font>
  </fonts>
  <fills count="10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0"/>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52"/>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31"/>
        <bgColor indexed="64"/>
      </patternFill>
    </fill>
    <fill>
      <patternFill patternType="solid">
        <fgColor indexed="21"/>
        <bgColor indexed="64"/>
      </patternFill>
    </fill>
    <fill>
      <patternFill patternType="solid">
        <fgColor indexed="37"/>
        <bgColor indexed="64"/>
      </patternFill>
    </fill>
    <fill>
      <patternFill patternType="solid">
        <fgColor indexed="3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31"/>
        <bgColor indexed="64"/>
      </patternFill>
    </fill>
    <fill>
      <patternFill patternType="solid">
        <fgColor indexed="35"/>
        <bgColor indexed="64"/>
      </patternFill>
    </fill>
    <fill>
      <patternFill patternType="solid">
        <fgColor indexed="30"/>
        <bgColor indexed="64"/>
      </patternFill>
    </fill>
    <fill>
      <patternFill patternType="solid">
        <fgColor indexed="15"/>
        <bgColor indexed="64"/>
      </patternFill>
    </fill>
    <fill>
      <patternFill patternType="solid">
        <fgColor indexed="1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rgb="FFEEECE1"/>
        <bgColor indexed="64"/>
      </patternFill>
    </fill>
    <fill>
      <patternFill patternType="solid">
        <fgColor theme="2"/>
        <bgColor indexed="64"/>
      </patternFill>
    </fill>
    <fill>
      <patternFill patternType="solid">
        <fgColor theme="1" tint="0.49998000264167786"/>
        <bgColor indexed="64"/>
      </patternFill>
    </fill>
    <fill>
      <patternFill patternType="solid">
        <fgColor theme="0" tint="-0.3499799966812134"/>
        <bgColor indexed="64"/>
      </patternFill>
    </fill>
    <fill>
      <patternFill patternType="solid">
        <fgColor rgb="FFFFFF00"/>
        <bgColor indexed="64"/>
      </patternFill>
    </fill>
    <fill>
      <patternFill patternType="solid">
        <fgColor rgb="FFE0E2E4"/>
        <bgColor indexed="64"/>
      </patternFill>
    </fill>
  </fills>
  <borders count="65">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indexed="48"/>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medium">
        <color indexed="24"/>
      </bottom>
    </border>
    <border>
      <left style="double"/>
      <right style="double"/>
      <top style="double"/>
      <bottom style="double"/>
    </border>
    <border>
      <left style="thin"/>
      <right style="thin"/>
      <top style="thin"/>
      <bottom style="thin"/>
    </border>
    <border>
      <left/>
      <right/>
      <top/>
      <bottom style="double">
        <color rgb="FFFF8001"/>
      </bottom>
    </border>
    <border>
      <left/>
      <right/>
      <top/>
      <bottom style="double">
        <color indexed="52"/>
      </bottom>
    </border>
    <border>
      <left/>
      <right/>
      <top/>
      <bottom style="double">
        <color indexed="5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bottom style="medium">
        <color indexed="22"/>
      </bottom>
    </border>
    <border>
      <left/>
      <right/>
      <top style="medium">
        <color indexed="22"/>
      </top>
      <bottom style="medium">
        <color indexed="22"/>
      </bottom>
    </border>
    <border>
      <left style="thin">
        <color indexed="51"/>
      </left>
      <right style="thin">
        <color indexed="51"/>
      </right>
      <top/>
      <bottom/>
    </border>
    <border>
      <left/>
      <right/>
      <top style="thin">
        <color theme="4"/>
      </top>
      <bottom style="double">
        <color theme="4"/>
      </bottom>
    </border>
    <border>
      <left/>
      <right/>
      <top style="double">
        <color indexed="63"/>
      </top>
      <bottom/>
    </border>
    <border>
      <left/>
      <right/>
      <top style="thin">
        <color indexed="48"/>
      </top>
      <bottom style="double">
        <color indexed="48"/>
      </bottom>
    </border>
    <border>
      <left style="thin"/>
      <right style="thin"/>
      <top style="thin"/>
      <bottom/>
    </border>
    <border>
      <left style="thin"/>
      <right/>
      <top style="thin"/>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medium"/>
      <bottom style="medium"/>
    </border>
    <border>
      <left style="medium"/>
      <right style="thin"/>
      <top style="medium"/>
      <bottom/>
    </border>
    <border>
      <left style="thin"/>
      <right/>
      <top style="medium"/>
      <bottom style="thin"/>
    </border>
    <border>
      <left style="thin"/>
      <right style="medium"/>
      <top style="thin"/>
      <bottom style="thin"/>
    </border>
    <border>
      <left style="thin"/>
      <right style="thin"/>
      <top/>
      <bottom style="thin"/>
    </border>
    <border>
      <left/>
      <right/>
      <top style="thin"/>
      <bottom/>
    </border>
    <border>
      <left style="thin"/>
      <right style="thin"/>
      <top/>
      <bottom/>
    </border>
    <border>
      <left style="thin">
        <color theme="1" tint="0.49998000264167786"/>
      </left>
      <right style="thin">
        <color theme="1" tint="0.49998000264167786"/>
      </right>
      <top/>
      <bottom/>
    </border>
    <border>
      <left style="thin"/>
      <right/>
      <top/>
      <bottom style="thin"/>
    </border>
    <border>
      <left style="thin">
        <color rgb="FFE5E5E5"/>
      </left>
      <right style="thin">
        <color rgb="FFE5E5E5"/>
      </right>
      <top style="thin">
        <color rgb="FFE5E5E5"/>
      </top>
      <bottom style="thin">
        <color rgb="FFE5E5E5"/>
      </bottom>
    </border>
    <border>
      <left style="thin"/>
      <right style="medium"/>
      <top style="thin"/>
      <bottom/>
    </border>
    <border>
      <left style="thin"/>
      <right/>
      <top/>
      <bottom/>
    </border>
    <border>
      <left/>
      <right style="thin"/>
      <top/>
      <bottom/>
    </border>
    <border>
      <left/>
      <right/>
      <top/>
      <bottom style="thin"/>
    </border>
    <border>
      <left/>
      <right style="thin"/>
      <top/>
      <bottom style="thin"/>
    </border>
    <border>
      <left style="thin">
        <color rgb="FFE5E5E5"/>
      </left>
      <right/>
      <top style="thin">
        <color rgb="FFE5E5E5"/>
      </top>
      <bottom style="thin">
        <color rgb="FFE5E5E5"/>
      </bottom>
    </border>
    <border>
      <left/>
      <right style="thin">
        <color rgb="FFE5E5E5"/>
      </right>
      <top style="thin">
        <color rgb="FFE5E5E5"/>
      </top>
      <bottom style="thin">
        <color rgb="FFE5E5E5"/>
      </bottom>
    </border>
    <border>
      <left style="thin"/>
      <right/>
      <top style="thin"/>
      <bottom/>
    </border>
    <border>
      <left/>
      <right style="thin"/>
      <top style="thin"/>
      <bottom/>
    </border>
    <border>
      <left style="thin"/>
      <right style="thin"/>
      <top style="medium"/>
      <bottom/>
    </border>
    <border>
      <left style="thin"/>
      <right style="medium"/>
      <top style="medium"/>
      <bottom/>
    </border>
    <border>
      <left style="medium"/>
      <right/>
      <top/>
      <bottom/>
    </border>
    <border>
      <left/>
      <right style="medium"/>
      <top/>
      <bottom/>
    </border>
  </borders>
  <cellStyleXfs count="6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170" fontId="1"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4" borderId="0" applyNumberFormat="0" applyBorder="0" applyAlignment="0" applyProtection="0"/>
    <xf numFmtId="0" fontId="91" fillId="5" borderId="0" applyNumberFormat="0" applyBorder="0" applyAlignment="0" applyProtection="0"/>
    <xf numFmtId="170" fontId="1" fillId="6"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 fillId="7" borderId="0" applyNumberFormat="0" applyBorder="0" applyAlignment="0" applyProtection="0"/>
    <xf numFmtId="0" fontId="91" fillId="8" borderId="0" applyNumberFormat="0" applyBorder="0" applyAlignment="0" applyProtection="0"/>
    <xf numFmtId="170" fontId="1" fillId="9"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 fillId="10" borderId="0" applyNumberFormat="0" applyBorder="0" applyAlignment="0" applyProtection="0"/>
    <xf numFmtId="0" fontId="91" fillId="11" borderId="0" applyNumberFormat="0" applyBorder="0" applyAlignment="0" applyProtection="0"/>
    <xf numFmtId="170" fontId="1" fillId="12"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 fillId="13" borderId="0" applyNumberFormat="0" applyBorder="0" applyAlignment="0" applyProtection="0"/>
    <xf numFmtId="0" fontId="91" fillId="14" borderId="0" applyNumberFormat="0" applyBorder="0" applyAlignment="0" applyProtection="0"/>
    <xf numFmtId="170" fontId="1" fillId="15"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16" fillId="16" borderId="0" applyNumberFormat="0" applyBorder="0" applyAlignment="0" applyProtection="0"/>
    <xf numFmtId="0" fontId="91" fillId="17" borderId="0" applyNumberFormat="0" applyBorder="0" applyAlignment="0" applyProtection="0"/>
    <xf numFmtId="170" fontId="1" fillId="1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16" fillId="6" borderId="0" applyNumberFormat="0" applyBorder="0" applyAlignment="0" applyProtection="0"/>
    <xf numFmtId="0" fontId="91" fillId="19" borderId="0" applyNumberFormat="0" applyBorder="0" applyAlignment="0" applyProtection="0"/>
    <xf numFmtId="170" fontId="1" fillId="16"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16" fillId="20" borderId="0" applyNumberFormat="0" applyBorder="0" applyAlignment="0" applyProtection="0"/>
    <xf numFmtId="0" fontId="91" fillId="21" borderId="0" applyNumberFormat="0" applyBorder="0" applyAlignment="0" applyProtection="0"/>
    <xf numFmtId="170" fontId="1" fillId="7"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16" fillId="7" borderId="0" applyNumberFormat="0" applyBorder="0" applyAlignment="0" applyProtection="0"/>
    <xf numFmtId="0" fontId="91" fillId="22" borderId="0" applyNumberFormat="0" applyBorder="0" applyAlignment="0" applyProtection="0"/>
    <xf numFmtId="170" fontId="1" fillId="23"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16" fillId="24" borderId="0" applyNumberFormat="0" applyBorder="0" applyAlignment="0" applyProtection="0"/>
    <xf numFmtId="0" fontId="91" fillId="25" borderId="0" applyNumberFormat="0" applyBorder="0" applyAlignment="0" applyProtection="0"/>
    <xf numFmtId="170" fontId="1" fillId="12"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16" fillId="26" borderId="0" applyNumberFormat="0" applyBorder="0" applyAlignment="0" applyProtection="0"/>
    <xf numFmtId="0" fontId="91" fillId="27" borderId="0" applyNumberFormat="0" applyBorder="0" applyAlignment="0" applyProtection="0"/>
    <xf numFmtId="170" fontId="1" fillId="16"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16" fillId="20" borderId="0" applyNumberFormat="0" applyBorder="0" applyAlignment="0" applyProtection="0"/>
    <xf numFmtId="0" fontId="91" fillId="28" borderId="0" applyNumberFormat="0" applyBorder="0" applyAlignment="0" applyProtection="0"/>
    <xf numFmtId="170" fontId="1" fillId="29"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16" fillId="18" borderId="0" applyNumberFormat="0" applyBorder="0" applyAlignment="0" applyProtection="0"/>
    <xf numFmtId="0" fontId="92" fillId="30" borderId="0" applyNumberFormat="0" applyBorder="0" applyAlignment="0" applyProtection="0"/>
    <xf numFmtId="170" fontId="2" fillId="31" borderId="0" applyNumberFormat="0" applyBorder="0" applyAlignment="0" applyProtection="0"/>
    <xf numFmtId="0" fontId="92" fillId="30" borderId="0" applyNumberFormat="0" applyBorder="0" applyAlignment="0" applyProtection="0"/>
    <xf numFmtId="0" fontId="60" fillId="20" borderId="0" applyNumberFormat="0" applyBorder="0" applyAlignment="0" applyProtection="0"/>
    <xf numFmtId="0" fontId="92" fillId="32" borderId="0" applyNumberFormat="0" applyBorder="0" applyAlignment="0" applyProtection="0"/>
    <xf numFmtId="170" fontId="2" fillId="7" borderId="0" applyNumberFormat="0" applyBorder="0" applyAlignment="0" applyProtection="0"/>
    <xf numFmtId="0" fontId="92" fillId="32" borderId="0" applyNumberFormat="0" applyBorder="0" applyAlignment="0" applyProtection="0"/>
    <xf numFmtId="0" fontId="60" fillId="7" borderId="0" applyNumberFormat="0" applyBorder="0" applyAlignment="0" applyProtection="0"/>
    <xf numFmtId="0" fontId="92" fillId="33" borderId="0" applyNumberFormat="0" applyBorder="0" applyAlignment="0" applyProtection="0"/>
    <xf numFmtId="170" fontId="2" fillId="23" borderId="0" applyNumberFormat="0" applyBorder="0" applyAlignment="0" applyProtection="0"/>
    <xf numFmtId="0" fontId="92" fillId="33" borderId="0" applyNumberFormat="0" applyBorder="0" applyAlignment="0" applyProtection="0"/>
    <xf numFmtId="0" fontId="60" fillId="24" borderId="0" applyNumberFormat="0" applyBorder="0" applyAlignment="0" applyProtection="0"/>
    <xf numFmtId="0" fontId="92" fillId="34" borderId="0" applyNumberFormat="0" applyBorder="0" applyAlignment="0" applyProtection="0"/>
    <xf numFmtId="170" fontId="2" fillId="35" borderId="0" applyNumberFormat="0" applyBorder="0" applyAlignment="0" applyProtection="0"/>
    <xf numFmtId="0" fontId="92" fillId="34" borderId="0" applyNumberFormat="0" applyBorder="0" applyAlignment="0" applyProtection="0"/>
    <xf numFmtId="0" fontId="60" fillId="26" borderId="0" applyNumberFormat="0" applyBorder="0" applyAlignment="0" applyProtection="0"/>
    <xf numFmtId="0" fontId="92" fillId="36" borderId="0" applyNumberFormat="0" applyBorder="0" applyAlignment="0" applyProtection="0"/>
    <xf numFmtId="170" fontId="2" fillId="37" borderId="0" applyNumberFormat="0" applyBorder="0" applyAlignment="0" applyProtection="0"/>
    <xf numFmtId="0" fontId="92" fillId="36" borderId="0" applyNumberFormat="0" applyBorder="0" applyAlignment="0" applyProtection="0"/>
    <xf numFmtId="0" fontId="60" fillId="20" borderId="0" applyNumberFormat="0" applyBorder="0" applyAlignment="0" applyProtection="0"/>
    <xf numFmtId="0" fontId="92" fillId="38" borderId="0" applyNumberFormat="0" applyBorder="0" applyAlignment="0" applyProtection="0"/>
    <xf numFmtId="170" fontId="2" fillId="39" borderId="0" applyNumberFormat="0" applyBorder="0" applyAlignment="0" applyProtection="0"/>
    <xf numFmtId="0" fontId="92" fillId="38" borderId="0" applyNumberFormat="0" applyBorder="0" applyAlignment="0" applyProtection="0"/>
    <xf numFmtId="0" fontId="60" fillId="18" borderId="0" applyNumberFormat="0" applyBorder="0" applyAlignment="0" applyProtection="0"/>
    <xf numFmtId="0" fontId="9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 fillId="43" borderId="0" applyNumberFormat="0" applyBorder="0" applyAlignment="0" applyProtection="0"/>
    <xf numFmtId="170" fontId="2" fillId="44"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92"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2" fillId="49" borderId="0" applyNumberFormat="0" applyBorder="0" applyAlignment="0" applyProtection="0"/>
    <xf numFmtId="170" fontId="2" fillId="50"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2"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2" fillId="55" borderId="0" applyNumberFormat="0" applyBorder="0" applyAlignment="0" applyProtection="0"/>
    <xf numFmtId="170" fontId="2" fillId="24"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2" fillId="56"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 fillId="55" borderId="0" applyNumberFormat="0" applyBorder="0" applyAlignment="0" applyProtection="0"/>
    <xf numFmtId="170" fontId="2" fillId="35"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2" fillId="5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 fillId="42" borderId="0" applyNumberFormat="0" applyBorder="0" applyAlignment="0" applyProtection="0"/>
    <xf numFmtId="170" fontId="2" fillId="37"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92" fillId="60" borderId="0" applyNumberFormat="0" applyBorder="0" applyAlignment="0" applyProtection="0"/>
    <xf numFmtId="0" fontId="1" fillId="61" borderId="0" applyNumberFormat="0" applyBorder="0" applyAlignment="0" applyProtection="0"/>
    <xf numFmtId="0" fontId="1" fillId="48" borderId="0" applyNumberFormat="0" applyBorder="0" applyAlignment="0" applyProtection="0"/>
    <xf numFmtId="0" fontId="2" fillId="62" borderId="0" applyNumberFormat="0" applyBorder="0" applyAlignment="0" applyProtection="0"/>
    <xf numFmtId="170" fontId="2" fillId="63"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166" fontId="20" fillId="16" borderId="1">
      <alignment horizontal="center" vertical="center"/>
      <protection/>
    </xf>
    <xf numFmtId="166" fontId="20" fillId="16" borderId="1">
      <alignment horizontal="center" vertical="center"/>
      <protection/>
    </xf>
    <xf numFmtId="166" fontId="20" fillId="16" borderId="1">
      <alignment horizontal="center" vertical="center"/>
      <protection/>
    </xf>
    <xf numFmtId="166" fontId="20" fillId="16" borderId="1">
      <alignment horizontal="center" vertical="center"/>
      <protection/>
    </xf>
    <xf numFmtId="0" fontId="93" fillId="65" borderId="0" applyNumberFormat="0" applyBorder="0" applyAlignment="0" applyProtection="0"/>
    <xf numFmtId="170" fontId="3" fillId="6" borderId="0" applyNumberFormat="0" applyBorder="0" applyAlignment="0" applyProtection="0"/>
    <xf numFmtId="0" fontId="93" fillId="65" borderId="0" applyNumberFormat="0" applyBorder="0" applyAlignment="0" applyProtection="0"/>
    <xf numFmtId="0" fontId="61" fillId="48" borderId="0" applyNumberFormat="0" applyBorder="0" applyAlignment="0" applyProtection="0"/>
    <xf numFmtId="0" fontId="94" fillId="66" borderId="2" applyNumberFormat="0" applyAlignment="0" applyProtection="0"/>
    <xf numFmtId="170" fontId="4" fillId="26" borderId="3" applyNumberFormat="0" applyAlignment="0" applyProtection="0"/>
    <xf numFmtId="0" fontId="94" fillId="66" borderId="2" applyNumberFormat="0" applyAlignment="0" applyProtection="0"/>
    <xf numFmtId="0" fontId="62" fillId="67" borderId="3" applyNumberFormat="0" applyAlignment="0" applyProtection="0"/>
    <xf numFmtId="0" fontId="95" fillId="68" borderId="4" applyNumberFormat="0" applyAlignment="0" applyProtection="0"/>
    <xf numFmtId="170" fontId="5" fillId="69" borderId="5" applyNumberFormat="0" applyAlignment="0" applyProtection="0"/>
    <xf numFmtId="0" fontId="95" fillId="68" borderId="4" applyNumberFormat="0" applyAlignment="0" applyProtection="0"/>
    <xf numFmtId="0" fontId="5" fillId="4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72" borderId="0" applyNumberFormat="0" applyBorder="0" applyAlignment="0" applyProtection="0"/>
    <xf numFmtId="0" fontId="96" fillId="0" borderId="0" applyNumberFormat="0" applyFill="0" applyBorder="0" applyAlignment="0" applyProtection="0"/>
    <xf numFmtId="170" fontId="6" fillId="0" borderId="0" applyNumberFormat="0" applyFill="0" applyBorder="0" applyAlignment="0" applyProtection="0"/>
    <xf numFmtId="0" fontId="96" fillId="0" borderId="0" applyNumberFormat="0" applyFill="0" applyBorder="0" applyAlignment="0" applyProtection="0"/>
    <xf numFmtId="0" fontId="64"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97" fillId="73" borderId="0" applyNumberFormat="0" applyBorder="0" applyAlignment="0" applyProtection="0"/>
    <xf numFmtId="170" fontId="7" fillId="9" borderId="0" applyNumberFormat="0" applyBorder="0" applyAlignment="0" applyProtection="0"/>
    <xf numFmtId="0" fontId="97" fillId="73" borderId="0" applyNumberFormat="0" applyBorder="0" applyAlignment="0" applyProtection="0"/>
    <xf numFmtId="0" fontId="7" fillId="74" borderId="0" applyNumberFormat="0" applyBorder="0" applyAlignment="0" applyProtection="0"/>
    <xf numFmtId="38" fontId="21" fillId="26" borderId="0" applyNumberFormat="0" applyBorder="0" applyAlignment="0" applyProtection="0"/>
    <xf numFmtId="38" fontId="21" fillId="26" borderId="0" applyNumberFormat="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170" fontId="18" fillId="0" borderId="6" applyNumberFormat="0" applyAlignment="0" applyProtection="0"/>
    <xf numFmtId="0" fontId="18" fillId="0" borderId="6" applyNumberFormat="0" applyAlignment="0" applyProtection="0"/>
    <xf numFmtId="170" fontId="18" fillId="0" borderId="7">
      <alignment horizontal="left" vertical="center"/>
      <protection/>
    </xf>
    <xf numFmtId="0" fontId="18" fillId="0" borderId="7">
      <alignment horizontal="left" vertical="center"/>
      <protection/>
    </xf>
    <xf numFmtId="0" fontId="98" fillId="0" borderId="8" applyNumberFormat="0" applyFill="0" applyAlignment="0" applyProtection="0"/>
    <xf numFmtId="170" fontId="23" fillId="0" borderId="0" applyNumberFormat="0" applyFont="0" applyFill="0" applyBorder="0" applyProtection="0">
      <alignment/>
    </xf>
    <xf numFmtId="170" fontId="23" fillId="0" borderId="0" applyNumberFormat="0" applyFont="0" applyFill="0" applyBorder="0" applyProtection="0">
      <alignment/>
    </xf>
    <xf numFmtId="0" fontId="98" fillId="0" borderId="8" applyNumberFormat="0" applyFill="0" applyAlignment="0" applyProtection="0"/>
    <xf numFmtId="170" fontId="23" fillId="0" borderId="0" applyNumberFormat="0" applyFont="0" applyFill="0" applyBorder="0" applyProtection="0">
      <alignment/>
    </xf>
    <xf numFmtId="0" fontId="65" fillId="0" borderId="9" applyNumberFormat="0" applyFill="0" applyAlignment="0" applyProtection="0"/>
    <xf numFmtId="0" fontId="99" fillId="0" borderId="10" applyNumberFormat="0" applyFill="0" applyAlignment="0" applyProtection="0"/>
    <xf numFmtId="170" fontId="18" fillId="0" borderId="0" applyNumberFormat="0" applyFont="0" applyFill="0" applyBorder="0" applyProtection="0">
      <alignment/>
    </xf>
    <xf numFmtId="170" fontId="18" fillId="0" borderId="0" applyNumberFormat="0" applyFont="0" applyFill="0" applyBorder="0" applyProtection="0">
      <alignment/>
    </xf>
    <xf numFmtId="0" fontId="99" fillId="0" borderId="10" applyNumberFormat="0" applyFill="0" applyAlignment="0" applyProtection="0"/>
    <xf numFmtId="170" fontId="18" fillId="0" borderId="0" applyNumberFormat="0" applyFont="0" applyFill="0" applyBorder="0" applyProtection="0">
      <alignment/>
    </xf>
    <xf numFmtId="0" fontId="66" fillId="0" borderId="11" applyNumberFormat="0" applyFill="0" applyAlignment="0" applyProtection="0"/>
    <xf numFmtId="0" fontId="100" fillId="0" borderId="12" applyNumberFormat="0" applyFill="0" applyAlignment="0" applyProtection="0"/>
    <xf numFmtId="170" fontId="8" fillId="0" borderId="13" applyNumberFormat="0" applyFill="0" applyAlignment="0" applyProtection="0"/>
    <xf numFmtId="0" fontId="100" fillId="0" borderId="12" applyNumberFormat="0" applyFill="0" applyAlignment="0" applyProtection="0"/>
    <xf numFmtId="0" fontId="67" fillId="0" borderId="14" applyNumberFormat="0" applyFill="0" applyAlignment="0" applyProtection="0"/>
    <xf numFmtId="0" fontId="100" fillId="0" borderId="0" applyNumberFormat="0" applyFill="0" applyBorder="0" applyAlignment="0" applyProtection="0"/>
    <xf numFmtId="170" fontId="8" fillId="0" borderId="0" applyNumberFormat="0" applyFill="0" applyBorder="0" applyAlignment="0" applyProtection="0"/>
    <xf numFmtId="0" fontId="100" fillId="0" borderId="0" applyNumberFormat="0" applyFill="0" applyBorder="0" applyAlignment="0" applyProtection="0"/>
    <xf numFmtId="0" fontId="67"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Alignment="0" applyProtection="0"/>
    <xf numFmtId="170" fontId="24" fillId="0" borderId="15" applyNumberFormat="0" applyFill="0" applyAlignment="0" applyProtection="0"/>
    <xf numFmtId="0" fontId="24" fillId="0" borderId="15" applyNumberFormat="0" applyFill="0" applyAlignment="0" applyProtection="0"/>
    <xf numFmtId="0" fontId="52" fillId="0" borderId="0" applyNumberFormat="0" applyFill="0" applyBorder="0" applyAlignment="0" applyProtection="0"/>
    <xf numFmtId="0" fontId="101" fillId="75" borderId="2" applyNumberFormat="0" applyAlignment="0" applyProtection="0"/>
    <xf numFmtId="10" fontId="21" fillId="10" borderId="16" applyNumberFormat="0" applyBorder="0" applyAlignment="0" applyProtection="0"/>
    <xf numFmtId="10" fontId="21" fillId="10" borderId="16" applyNumberFormat="0" applyBorder="0" applyAlignment="0" applyProtection="0"/>
    <xf numFmtId="170" fontId="9" fillId="18" borderId="3" applyNumberFormat="0" applyAlignment="0" applyProtection="0"/>
    <xf numFmtId="0" fontId="101" fillId="75" borderId="2" applyNumberFormat="0" applyAlignment="0" applyProtection="0"/>
    <xf numFmtId="170" fontId="9" fillId="18" borderId="3" applyNumberFormat="0" applyAlignment="0" applyProtection="0"/>
    <xf numFmtId="0" fontId="101" fillId="75" borderId="2" applyNumberFormat="0" applyAlignment="0" applyProtection="0"/>
    <xf numFmtId="170" fontId="9" fillId="18" borderId="3" applyNumberFormat="0" applyAlignment="0" applyProtection="0"/>
    <xf numFmtId="170" fontId="9" fillId="18" borderId="3" applyNumberFormat="0" applyAlignment="0" applyProtection="0"/>
    <xf numFmtId="170" fontId="9" fillId="18" borderId="3" applyNumberFormat="0" applyAlignment="0" applyProtection="0"/>
    <xf numFmtId="0" fontId="68" fillId="62" borderId="3" applyNumberFormat="0" applyAlignment="0" applyProtection="0"/>
    <xf numFmtId="0" fontId="68" fillId="62" borderId="3" applyNumberFormat="0" applyAlignment="0" applyProtection="0"/>
    <xf numFmtId="0" fontId="102" fillId="0" borderId="17" applyNumberFormat="0" applyFill="0" applyAlignment="0" applyProtection="0"/>
    <xf numFmtId="170" fontId="10" fillId="0" borderId="18" applyNumberFormat="0" applyFill="0" applyAlignment="0" applyProtection="0"/>
    <xf numFmtId="0" fontId="102" fillId="0" borderId="17" applyNumberFormat="0" applyFill="0" applyAlignment="0" applyProtection="0"/>
    <xf numFmtId="0" fontId="69" fillId="0" borderId="19" applyNumberFormat="0" applyFill="0" applyAlignment="0" applyProtection="0"/>
    <xf numFmtId="0" fontId="103" fillId="76" borderId="0" applyNumberFormat="0" applyBorder="0" applyAlignment="0" applyProtection="0"/>
    <xf numFmtId="170" fontId="11" fillId="77" borderId="0" applyNumberFormat="0" applyBorder="0" applyAlignment="0" applyProtection="0"/>
    <xf numFmtId="0" fontId="103" fillId="76" borderId="0" applyNumberFormat="0" applyBorder="0" applyAlignment="0" applyProtection="0"/>
    <xf numFmtId="0" fontId="11" fillId="62" borderId="0" applyNumberFormat="0" applyBorder="0" applyAlignment="0" applyProtection="0"/>
    <xf numFmtId="37" fontId="25" fillId="0" borderId="0">
      <alignment/>
      <protection/>
    </xf>
    <xf numFmtId="37" fontId="25" fillId="0" borderId="0">
      <alignment/>
      <protection/>
    </xf>
    <xf numFmtId="37" fontId="25" fillId="0" borderId="0">
      <alignment/>
      <protection/>
    </xf>
    <xf numFmtId="37" fontId="25" fillId="0" borderId="0">
      <alignment/>
      <protection/>
    </xf>
    <xf numFmtId="169" fontId="26" fillId="0" borderId="0">
      <alignment/>
      <protection/>
    </xf>
    <xf numFmtId="169" fontId="26" fillId="0" borderId="0">
      <alignment/>
      <protection/>
    </xf>
    <xf numFmtId="169" fontId="26" fillId="0" borderId="0">
      <alignment/>
      <protection/>
    </xf>
    <xf numFmtId="169"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170" fontId="40" fillId="0" borderId="0">
      <alignment/>
      <protection/>
    </xf>
    <xf numFmtId="170" fontId="40"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0" fontId="0" fillId="0" borderId="0">
      <alignment/>
      <protection/>
    </xf>
    <xf numFmtId="170" fontId="0" fillId="0" borderId="0">
      <alignment/>
      <protection/>
    </xf>
    <xf numFmtId="170" fontId="50" fillId="0" borderId="0">
      <alignment/>
      <protection/>
    </xf>
    <xf numFmtId="0" fontId="91" fillId="0" borderId="0">
      <alignment/>
      <protection/>
    </xf>
    <xf numFmtId="0" fontId="91"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170" fontId="50"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170" fontId="50"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170" fontId="0" fillId="0" borderId="0">
      <alignment/>
      <protection/>
    </xf>
    <xf numFmtId="170" fontId="0" fillId="0" borderId="0">
      <alignment/>
      <protection/>
    </xf>
    <xf numFmtId="0" fontId="0" fillId="0" borderId="0">
      <alignment/>
      <protection/>
    </xf>
    <xf numFmtId="0" fontId="26" fillId="0" borderId="0">
      <alignment/>
      <protection/>
    </xf>
    <xf numFmtId="0" fontId="104" fillId="0" borderId="0">
      <alignment/>
      <protection/>
    </xf>
    <xf numFmtId="0" fontId="0" fillId="78" borderId="20" applyNumberFormat="0" applyFont="0" applyAlignment="0" applyProtection="0"/>
    <xf numFmtId="170" fontId="0" fillId="10" borderId="21" applyNumberFormat="0" applyFont="0" applyAlignment="0" applyProtection="0"/>
    <xf numFmtId="0" fontId="91" fillId="78" borderId="20" applyNumberFormat="0" applyFont="0" applyAlignment="0" applyProtection="0"/>
    <xf numFmtId="0" fontId="91" fillId="78" borderId="20" applyNumberFormat="0" applyFont="0" applyAlignment="0" applyProtection="0"/>
    <xf numFmtId="0" fontId="91" fillId="78" borderId="20" applyNumberFormat="0" applyFont="0" applyAlignment="0" applyProtection="0"/>
    <xf numFmtId="0" fontId="91" fillId="78" borderId="20" applyNumberFormat="0" applyFont="0" applyAlignment="0" applyProtection="0"/>
    <xf numFmtId="0" fontId="0" fillId="61" borderId="21" applyNumberFormat="0" applyFont="0" applyAlignment="0" applyProtection="0"/>
    <xf numFmtId="0" fontId="105" fillId="66" borderId="22" applyNumberFormat="0" applyAlignment="0" applyProtection="0"/>
    <xf numFmtId="170" fontId="12" fillId="26" borderId="23" applyNumberFormat="0" applyAlignment="0" applyProtection="0"/>
    <xf numFmtId="0" fontId="105" fillId="66" borderId="22" applyNumberFormat="0" applyAlignment="0" applyProtection="0"/>
    <xf numFmtId="0" fontId="12" fillId="67" borderId="2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16" fillId="77" borderId="23" applyNumberFormat="0" applyProtection="0">
      <alignment vertical="center"/>
    </xf>
    <xf numFmtId="4" fontId="16" fillId="77" borderId="23" applyNumberFormat="0" applyProtection="0">
      <alignment vertical="center"/>
    </xf>
    <xf numFmtId="4" fontId="51" fillId="79" borderId="16" applyNumberFormat="0" applyProtection="0">
      <alignment horizontal="right" vertical="center" wrapText="1"/>
    </xf>
    <xf numFmtId="4" fontId="16" fillId="77" borderId="23" applyNumberFormat="0" applyProtection="0">
      <alignment vertical="center"/>
    </xf>
    <xf numFmtId="4" fontId="15" fillId="77" borderId="24" applyNumberFormat="0" applyProtection="0">
      <alignment vertical="center"/>
    </xf>
    <xf numFmtId="4" fontId="51" fillId="79" borderId="16" applyNumberFormat="0" applyProtection="0">
      <alignment horizontal="right" vertical="center" wrapText="1"/>
    </xf>
    <xf numFmtId="4" fontId="33" fillId="77" borderId="24" applyNumberFormat="0" applyProtection="0">
      <alignment vertical="center"/>
    </xf>
    <xf numFmtId="4" fontId="33" fillId="77" borderId="24" applyNumberFormat="0" applyProtection="0">
      <alignment vertical="center"/>
    </xf>
    <xf numFmtId="4" fontId="34" fillId="80" borderId="11">
      <alignment vertical="center"/>
      <protection/>
    </xf>
    <xf numFmtId="4" fontId="35" fillId="80" borderId="11">
      <alignment vertical="center"/>
      <protection/>
    </xf>
    <xf numFmtId="4" fontId="34" fillId="81" borderId="11">
      <alignment vertical="center"/>
      <protection/>
    </xf>
    <xf numFmtId="4" fontId="35" fillId="81" borderId="11">
      <alignment vertical="center"/>
      <protection/>
    </xf>
    <xf numFmtId="4" fontId="16" fillId="77" borderId="23" applyNumberFormat="0" applyProtection="0">
      <alignment horizontal="left" vertical="center" indent="1"/>
    </xf>
    <xf numFmtId="4" fontId="16" fillId="77" borderId="23" applyNumberFormat="0" applyProtection="0">
      <alignment horizontal="left" vertical="center" indent="1"/>
    </xf>
    <xf numFmtId="4" fontId="51" fillId="79" borderId="16" applyNumberFormat="0" applyProtection="0">
      <alignment horizontal="left" vertical="center" indent="1"/>
    </xf>
    <xf numFmtId="4" fontId="16" fillId="77" borderId="23" applyNumberFormat="0" applyProtection="0">
      <alignment horizontal="left" vertical="center" indent="1"/>
    </xf>
    <xf numFmtId="4" fontId="15" fillId="77" borderId="24" applyNumberFormat="0" applyProtection="0">
      <alignment horizontal="left" vertical="center" indent="1"/>
    </xf>
    <xf numFmtId="4" fontId="51" fillId="79" borderId="16" applyNumberFormat="0" applyProtection="0">
      <alignment horizontal="left" vertical="center" indent="1"/>
    </xf>
    <xf numFmtId="170" fontId="15" fillId="77" borderId="24" applyNumberFormat="0" applyProtection="0">
      <alignment horizontal="left" vertical="top" indent="1"/>
    </xf>
    <xf numFmtId="0" fontId="15" fillId="77" borderId="24" applyNumberFormat="0" applyProtection="0">
      <alignment horizontal="left" vertical="top" indent="1"/>
    </xf>
    <xf numFmtId="4" fontId="36" fillId="82" borderId="16" applyNumberFormat="0" applyProtection="0">
      <alignment horizontal="left" vertical="center"/>
    </xf>
    <xf numFmtId="4" fontId="15" fillId="4" borderId="0" applyNumberFormat="0" applyProtection="0">
      <alignment horizontal="left" vertical="center" indent="1"/>
    </xf>
    <xf numFmtId="4" fontId="30" fillId="69" borderId="16" applyNumberFormat="0">
      <alignment horizontal="right" vertical="center"/>
      <protection/>
    </xf>
    <xf numFmtId="4" fontId="16" fillId="6" borderId="24" applyNumberFormat="0" applyProtection="0">
      <alignment horizontal="right" vertical="center"/>
    </xf>
    <xf numFmtId="4" fontId="16" fillId="6" borderId="24" applyNumberFormat="0" applyProtection="0">
      <alignment horizontal="right" vertical="center"/>
    </xf>
    <xf numFmtId="4" fontId="16" fillId="7" borderId="24" applyNumberFormat="0" applyProtection="0">
      <alignment horizontal="right" vertical="center"/>
    </xf>
    <xf numFmtId="4" fontId="16" fillId="7" borderId="24" applyNumberFormat="0" applyProtection="0">
      <alignment horizontal="right" vertical="center"/>
    </xf>
    <xf numFmtId="4" fontId="16" fillId="50" borderId="24" applyNumberFormat="0" applyProtection="0">
      <alignment horizontal="right" vertical="center"/>
    </xf>
    <xf numFmtId="4" fontId="16" fillId="50" borderId="24" applyNumberFormat="0" applyProtection="0">
      <alignment horizontal="right" vertical="center"/>
    </xf>
    <xf numFmtId="4" fontId="16" fillId="29" borderId="24" applyNumberFormat="0" applyProtection="0">
      <alignment horizontal="right" vertical="center"/>
    </xf>
    <xf numFmtId="4" fontId="16" fillId="29" borderId="24" applyNumberFormat="0" applyProtection="0">
      <alignment horizontal="right" vertical="center"/>
    </xf>
    <xf numFmtId="4" fontId="16" fillId="39" borderId="24" applyNumberFormat="0" applyProtection="0">
      <alignment horizontal="right" vertical="center"/>
    </xf>
    <xf numFmtId="4" fontId="16" fillId="39" borderId="24" applyNumberFormat="0" applyProtection="0">
      <alignment horizontal="right" vertical="center"/>
    </xf>
    <xf numFmtId="4" fontId="16" fillId="63" borderId="24" applyNumberFormat="0" applyProtection="0">
      <alignment horizontal="right" vertical="center"/>
    </xf>
    <xf numFmtId="4" fontId="16" fillId="63" borderId="24" applyNumberFormat="0" applyProtection="0">
      <alignment horizontal="right" vertical="center"/>
    </xf>
    <xf numFmtId="4" fontId="16" fillId="24" borderId="24" applyNumberFormat="0" applyProtection="0">
      <alignment horizontal="right" vertical="center"/>
    </xf>
    <xf numFmtId="4" fontId="16" fillId="24" borderId="24" applyNumberFormat="0" applyProtection="0">
      <alignment horizontal="right" vertical="center"/>
    </xf>
    <xf numFmtId="4" fontId="16" fillId="83" borderId="24" applyNumberFormat="0" applyProtection="0">
      <alignment horizontal="right" vertical="center"/>
    </xf>
    <xf numFmtId="4" fontId="16" fillId="83" borderId="24" applyNumberFormat="0" applyProtection="0">
      <alignment horizontal="right" vertical="center"/>
    </xf>
    <xf numFmtId="4" fontId="16" fillId="23" borderId="24" applyNumberFormat="0" applyProtection="0">
      <alignment horizontal="right" vertical="center"/>
    </xf>
    <xf numFmtId="4" fontId="16" fillId="23" borderId="24" applyNumberFormat="0" applyProtection="0">
      <alignment horizontal="right" vertical="center"/>
    </xf>
    <xf numFmtId="4" fontId="15" fillId="0" borderId="16" applyNumberFormat="0" applyProtection="0">
      <alignment horizontal="left" vertical="center" indent="1"/>
    </xf>
    <xf numFmtId="4" fontId="15" fillId="84" borderId="25" applyNumberFormat="0" applyProtection="0">
      <alignment horizontal="left" vertical="center" indent="1"/>
    </xf>
    <xf numFmtId="4" fontId="16" fillId="0" borderId="16" applyNumberFormat="0" applyProtection="0">
      <alignment horizontal="left" vertical="center" indent="1"/>
    </xf>
    <xf numFmtId="4" fontId="16" fillId="0" borderId="16" applyNumberFormat="0" applyProtection="0">
      <alignment horizontal="left" vertical="center" indent="1"/>
    </xf>
    <xf numFmtId="4" fontId="16" fillId="85" borderId="0" applyNumberFormat="0" applyProtection="0">
      <alignment horizontal="left" vertical="center" indent="1"/>
    </xf>
    <xf numFmtId="4" fontId="16" fillId="0" borderId="16" applyNumberFormat="0" applyProtection="0">
      <alignment horizontal="left" vertical="center" indent="1"/>
    </xf>
    <xf numFmtId="4" fontId="37" fillId="20" borderId="0" applyNumberFormat="0" applyProtection="0">
      <alignment horizontal="left" vertical="center" indent="1"/>
    </xf>
    <xf numFmtId="4" fontId="37" fillId="20" borderId="0" applyNumberFormat="0" applyProtection="0">
      <alignment horizontal="left" vertical="center" indent="1"/>
    </xf>
    <xf numFmtId="4" fontId="37" fillId="20" borderId="0" applyNumberFormat="0" applyProtection="0">
      <alignment horizontal="left" vertical="center" indent="1"/>
    </xf>
    <xf numFmtId="4" fontId="37" fillId="20" borderId="0" applyNumberFormat="0" applyProtection="0">
      <alignment horizontal="left" vertical="center" indent="1"/>
    </xf>
    <xf numFmtId="4" fontId="37" fillId="20" borderId="0" applyNumberFormat="0" applyProtection="0">
      <alignment horizontal="left" vertical="center" indent="1"/>
    </xf>
    <xf numFmtId="4" fontId="38" fillId="26" borderId="24" applyNumberFormat="0" applyProtection="0">
      <alignment horizontal="center" vertical="center"/>
    </xf>
    <xf numFmtId="4" fontId="16" fillId="4" borderId="24" applyNumberFormat="0" applyProtection="0">
      <alignment horizontal="right" vertical="center"/>
    </xf>
    <xf numFmtId="4" fontId="39" fillId="13" borderId="26">
      <alignment horizontal="left" vertical="center" indent="1"/>
      <protection/>
    </xf>
    <xf numFmtId="4" fontId="36" fillId="0" borderId="0"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4" fontId="16" fillId="85" borderId="0"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4" fontId="16" fillId="4" borderId="0" applyNumberFormat="0" applyProtection="0">
      <alignment horizontal="left" vertical="center" indent="1"/>
    </xf>
    <xf numFmtId="4" fontId="36" fillId="0" borderId="0" applyNumberFormat="0" applyProtection="0">
      <alignment horizontal="left" vertical="center" indent="1"/>
    </xf>
    <xf numFmtId="170" fontId="36" fillId="86" borderId="16" applyNumberFormat="0" applyProtection="0">
      <alignment horizontal="left" vertical="center" indent="2"/>
    </xf>
    <xf numFmtId="170" fontId="36" fillId="86" borderId="16" applyNumberFormat="0" applyProtection="0">
      <alignment horizontal="left" vertical="center" indent="2"/>
    </xf>
    <xf numFmtId="170" fontId="36" fillId="86" borderId="16" applyNumberFormat="0" applyProtection="0">
      <alignment horizontal="left" vertical="center" indent="2"/>
    </xf>
    <xf numFmtId="0" fontId="0" fillId="20" borderId="24" applyNumberFormat="0" applyProtection="0">
      <alignment horizontal="left" vertical="center" indent="1"/>
    </xf>
    <xf numFmtId="170" fontId="36" fillId="86" borderId="16" applyNumberFormat="0" applyProtection="0">
      <alignment horizontal="left" vertical="center" indent="2"/>
    </xf>
    <xf numFmtId="170" fontId="0" fillId="20" borderId="24" applyNumberFormat="0" applyProtection="0">
      <alignment horizontal="left" vertical="top" indent="1"/>
    </xf>
    <xf numFmtId="170" fontId="0" fillId="20" borderId="24" applyNumberFormat="0" applyProtection="0">
      <alignment horizontal="left" vertical="top" indent="1"/>
    </xf>
    <xf numFmtId="170" fontId="0" fillId="20" borderId="24" applyNumberFormat="0" applyProtection="0">
      <alignment horizontal="left" vertical="top" indent="1"/>
    </xf>
    <xf numFmtId="170" fontId="0" fillId="20" borderId="24" applyNumberFormat="0" applyProtection="0">
      <alignment horizontal="left" vertical="top" indent="1"/>
    </xf>
    <xf numFmtId="170" fontId="0" fillId="20" borderId="24" applyNumberFormat="0" applyProtection="0">
      <alignment horizontal="left" vertical="top" indent="1"/>
    </xf>
    <xf numFmtId="170" fontId="0" fillId="20" borderId="24" applyNumberFormat="0" applyProtection="0">
      <alignment horizontal="left" vertical="top" indent="1"/>
    </xf>
    <xf numFmtId="0" fontId="0" fillId="20" borderId="24" applyNumberFormat="0" applyProtection="0">
      <alignment horizontal="left" vertical="top" indent="1"/>
    </xf>
    <xf numFmtId="170" fontId="40" fillId="0" borderId="16" applyNumberFormat="0" applyProtection="0">
      <alignment horizontal="left" vertical="center" indent="2"/>
    </xf>
    <xf numFmtId="170" fontId="40" fillId="0" borderId="16" applyNumberFormat="0" applyProtection="0">
      <alignment horizontal="left" vertical="center" indent="2"/>
    </xf>
    <xf numFmtId="170" fontId="40" fillId="0" borderId="16" applyNumberFormat="0" applyProtection="0">
      <alignment horizontal="left" vertical="center" indent="2"/>
    </xf>
    <xf numFmtId="0" fontId="0" fillId="4" borderId="24" applyNumberFormat="0" applyProtection="0">
      <alignment horizontal="left" vertical="center" indent="1"/>
    </xf>
    <xf numFmtId="170" fontId="40" fillId="0" borderId="16" applyNumberFormat="0" applyProtection="0">
      <alignment horizontal="left" vertical="center" indent="2"/>
    </xf>
    <xf numFmtId="170" fontId="0" fillId="4" borderId="24" applyNumberFormat="0" applyProtection="0">
      <alignment horizontal="left" vertical="top" indent="1"/>
    </xf>
    <xf numFmtId="170" fontId="0" fillId="4" borderId="24" applyNumberFormat="0" applyProtection="0">
      <alignment horizontal="left" vertical="top" indent="1"/>
    </xf>
    <xf numFmtId="170" fontId="0" fillId="4" borderId="24" applyNumberFormat="0" applyProtection="0">
      <alignment horizontal="left" vertical="top" indent="1"/>
    </xf>
    <xf numFmtId="170" fontId="0" fillId="4" borderId="24" applyNumberFormat="0" applyProtection="0">
      <alignment horizontal="left" vertical="top" indent="1"/>
    </xf>
    <xf numFmtId="170" fontId="0" fillId="4" borderId="24" applyNumberFormat="0" applyProtection="0">
      <alignment horizontal="left" vertical="top" indent="1"/>
    </xf>
    <xf numFmtId="170" fontId="0" fillId="4" borderId="24" applyNumberFormat="0" applyProtection="0">
      <alignment horizontal="left" vertical="top" indent="1"/>
    </xf>
    <xf numFmtId="0" fontId="0" fillId="4" borderId="24" applyNumberFormat="0" applyProtection="0">
      <alignment horizontal="left" vertical="top" indent="1"/>
    </xf>
    <xf numFmtId="170" fontId="40" fillId="0" borderId="16" applyNumberFormat="0" applyProtection="0">
      <alignment horizontal="left" vertical="center" indent="2"/>
    </xf>
    <xf numFmtId="170" fontId="40" fillId="0" borderId="16" applyNumberFormat="0" applyProtection="0">
      <alignment horizontal="left" vertical="center" indent="2"/>
    </xf>
    <xf numFmtId="170" fontId="40" fillId="0" borderId="16" applyNumberFormat="0" applyProtection="0">
      <alignment horizontal="left" vertical="center" indent="2"/>
    </xf>
    <xf numFmtId="0" fontId="0" fillId="16" borderId="24" applyNumberFormat="0" applyProtection="0">
      <alignment horizontal="left" vertical="center" indent="1"/>
    </xf>
    <xf numFmtId="170" fontId="40" fillId="0" borderId="16" applyNumberFormat="0" applyProtection="0">
      <alignment horizontal="left" vertical="center" indent="2"/>
    </xf>
    <xf numFmtId="170" fontId="0" fillId="16" borderId="24" applyNumberFormat="0" applyProtection="0">
      <alignment horizontal="left" vertical="top" indent="1"/>
    </xf>
    <xf numFmtId="170" fontId="0" fillId="16" borderId="24" applyNumberFormat="0" applyProtection="0">
      <alignment horizontal="left" vertical="top" indent="1"/>
    </xf>
    <xf numFmtId="170" fontId="0" fillId="16" borderId="24" applyNumberFormat="0" applyProtection="0">
      <alignment horizontal="left" vertical="top" indent="1"/>
    </xf>
    <xf numFmtId="170" fontId="0" fillId="16" borderId="24" applyNumberFormat="0" applyProtection="0">
      <alignment horizontal="left" vertical="top" indent="1"/>
    </xf>
    <xf numFmtId="170" fontId="0" fillId="16" borderId="24" applyNumberFormat="0" applyProtection="0">
      <alignment horizontal="left" vertical="top" indent="1"/>
    </xf>
    <xf numFmtId="170" fontId="0" fillId="16" borderId="24" applyNumberFormat="0" applyProtection="0">
      <alignment horizontal="left" vertical="top" indent="1"/>
    </xf>
    <xf numFmtId="0" fontId="0" fillId="16" borderId="24" applyNumberFormat="0" applyProtection="0">
      <alignment horizontal="left" vertical="top" indent="1"/>
    </xf>
    <xf numFmtId="170" fontId="40" fillId="0" borderId="16" applyNumberFormat="0" applyProtection="0">
      <alignment horizontal="left" vertical="center" indent="2"/>
    </xf>
    <xf numFmtId="170" fontId="40" fillId="0" borderId="16" applyNumberFormat="0" applyProtection="0">
      <alignment horizontal="left" vertical="center" indent="2"/>
    </xf>
    <xf numFmtId="170" fontId="40" fillId="0" borderId="16" applyNumberFormat="0" applyProtection="0">
      <alignment horizontal="left" vertical="center" indent="2"/>
    </xf>
    <xf numFmtId="0" fontId="0" fillId="85" borderId="24" applyNumberFormat="0" applyProtection="0">
      <alignment horizontal="left" vertical="center" indent="1"/>
    </xf>
    <xf numFmtId="170" fontId="40" fillId="0" borderId="16" applyNumberFormat="0" applyProtection="0">
      <alignment horizontal="left" vertical="center" indent="2"/>
    </xf>
    <xf numFmtId="170" fontId="0" fillId="85" borderId="24" applyNumberFormat="0" applyProtection="0">
      <alignment horizontal="left" vertical="top" indent="1"/>
    </xf>
    <xf numFmtId="170" fontId="0" fillId="85" borderId="24" applyNumberFormat="0" applyProtection="0">
      <alignment horizontal="left" vertical="top" indent="1"/>
    </xf>
    <xf numFmtId="170" fontId="0" fillId="85" borderId="24" applyNumberFormat="0" applyProtection="0">
      <alignment horizontal="left" vertical="top" indent="1"/>
    </xf>
    <xf numFmtId="170" fontId="0" fillId="85" borderId="24" applyNumberFormat="0" applyProtection="0">
      <alignment horizontal="left" vertical="top" indent="1"/>
    </xf>
    <xf numFmtId="170" fontId="0" fillId="85" borderId="24" applyNumberFormat="0" applyProtection="0">
      <alignment horizontal="left" vertical="top" indent="1"/>
    </xf>
    <xf numFmtId="170" fontId="0" fillId="85" borderId="24" applyNumberFormat="0" applyProtection="0">
      <alignment horizontal="left" vertical="top" indent="1"/>
    </xf>
    <xf numFmtId="0" fontId="0" fillId="85" borderId="24" applyNumberFormat="0" applyProtection="0">
      <alignment horizontal="left" vertical="top" indent="1"/>
    </xf>
    <xf numFmtId="0" fontId="0" fillId="13" borderId="16" applyNumberFormat="0">
      <alignment/>
      <protection locked="0"/>
    </xf>
    <xf numFmtId="4" fontId="16" fillId="10" borderId="24" applyNumberFormat="0" applyProtection="0">
      <alignment vertical="center"/>
    </xf>
    <xf numFmtId="4" fontId="16" fillId="10" borderId="24" applyNumberFormat="0" applyProtection="0">
      <alignment vertical="center"/>
    </xf>
    <xf numFmtId="4" fontId="16" fillId="10" borderId="24" applyNumberFormat="0" applyProtection="0">
      <alignment vertical="center"/>
    </xf>
    <xf numFmtId="4" fontId="41" fillId="10" borderId="24" applyNumberFormat="0" applyProtection="0">
      <alignment vertical="center"/>
    </xf>
    <xf numFmtId="4" fontId="41" fillId="10" borderId="24" applyNumberFormat="0" applyProtection="0">
      <alignment vertical="center"/>
    </xf>
    <xf numFmtId="4" fontId="42" fillId="80" borderId="26">
      <alignment vertical="center"/>
      <protection/>
    </xf>
    <xf numFmtId="4" fontId="43" fillId="80" borderId="26">
      <alignment vertical="center"/>
      <protection/>
    </xf>
    <xf numFmtId="4" fontId="42" fillId="81" borderId="26">
      <alignment vertical="center"/>
      <protection/>
    </xf>
    <xf numFmtId="4" fontId="43" fillId="81" borderId="26">
      <alignment vertical="center"/>
      <protection/>
    </xf>
    <xf numFmtId="4" fontId="31" fillId="0" borderId="0" applyNumberFormat="0" applyProtection="0">
      <alignment horizontal="left" vertical="center" indent="1"/>
    </xf>
    <xf numFmtId="4" fontId="16" fillId="10" borderId="24" applyNumberFormat="0" applyProtection="0">
      <alignment horizontal="left" vertical="center" indent="1"/>
    </xf>
    <xf numFmtId="170" fontId="16" fillId="10" borderId="24" applyNumberFormat="0" applyProtection="0">
      <alignment horizontal="left" vertical="top" indent="1"/>
    </xf>
    <xf numFmtId="170" fontId="16" fillId="10" borderId="24" applyNumberFormat="0" applyProtection="0">
      <alignment horizontal="left" vertical="top" indent="1"/>
    </xf>
    <xf numFmtId="0" fontId="16" fillId="10" borderId="24" applyNumberFormat="0" applyProtection="0">
      <alignment horizontal="left" vertical="top" indent="1"/>
    </xf>
    <xf numFmtId="170" fontId="30" fillId="69" borderId="16" applyNumberFormat="0">
      <alignment horizontal="left" vertical="center"/>
      <protection/>
    </xf>
    <xf numFmtId="4" fontId="21" fillId="0" borderId="16" applyNumberFormat="0" applyProtection="0">
      <alignment horizontal="left" vertical="center" indent="1"/>
    </xf>
    <xf numFmtId="4" fontId="16" fillId="87" borderId="23" applyNumberFormat="0" applyProtection="0">
      <alignment horizontal="right" vertical="center"/>
    </xf>
    <xf numFmtId="4" fontId="16" fillId="87" borderId="23" applyNumberFormat="0" applyProtection="0">
      <alignment horizontal="right" vertical="center"/>
    </xf>
    <xf numFmtId="4" fontId="50" fillId="0" borderId="16" applyNumberFormat="0" applyProtection="0">
      <alignment horizontal="right" vertical="center" wrapText="1"/>
    </xf>
    <xf numFmtId="4" fontId="16" fillId="87" borderId="23" applyNumberFormat="0" applyProtection="0">
      <alignment horizontal="right" vertical="center"/>
    </xf>
    <xf numFmtId="4" fontId="16" fillId="85" borderId="24" applyNumberFormat="0" applyProtection="0">
      <alignment horizontal="right" vertical="center"/>
    </xf>
    <xf numFmtId="4" fontId="50" fillId="0" borderId="16" applyNumberFormat="0" applyProtection="0">
      <alignment horizontal="right" vertical="center" wrapText="1"/>
    </xf>
    <xf numFmtId="4" fontId="41" fillId="85" borderId="24" applyNumberFormat="0" applyProtection="0">
      <alignment horizontal="right" vertical="center"/>
    </xf>
    <xf numFmtId="4" fontId="44" fillId="80" borderId="26">
      <alignment vertical="center"/>
      <protection/>
    </xf>
    <xf numFmtId="4" fontId="45" fillId="80" borderId="26">
      <alignment vertical="center"/>
      <protection/>
    </xf>
    <xf numFmtId="4" fontId="44" fillId="81" borderId="26">
      <alignment vertical="center"/>
      <protection/>
    </xf>
    <xf numFmtId="4" fontId="45" fillId="50" borderId="26">
      <alignment vertical="center"/>
      <protection/>
    </xf>
    <xf numFmtId="170" fontId="0" fillId="3" borderId="23" applyNumberFormat="0" applyProtection="0">
      <alignment horizontal="left" vertical="center" indent="1"/>
    </xf>
    <xf numFmtId="170" fontId="0" fillId="3" borderId="23" applyNumberFormat="0" applyProtection="0">
      <alignment horizontal="left" vertical="center" indent="1"/>
    </xf>
    <xf numFmtId="4" fontId="50" fillId="0" borderId="16" applyNumberFormat="0" applyProtection="0">
      <alignment horizontal="left" vertical="center" indent="1"/>
    </xf>
    <xf numFmtId="170" fontId="0" fillId="3" borderId="23" applyNumberFormat="0" applyProtection="0">
      <alignment horizontal="left" vertical="center" indent="1"/>
    </xf>
    <xf numFmtId="170" fontId="0" fillId="3" borderId="23" applyNumberFormat="0" applyProtection="0">
      <alignment horizontal="left" vertical="center" indent="1"/>
    </xf>
    <xf numFmtId="170" fontId="0" fillId="3" borderId="23" applyNumberFormat="0" applyProtection="0">
      <alignment horizontal="left" vertical="center" indent="1"/>
    </xf>
    <xf numFmtId="4" fontId="16" fillId="4" borderId="24" applyNumberFormat="0" applyProtection="0">
      <alignment horizontal="left" vertical="center" indent="1"/>
    </xf>
    <xf numFmtId="4" fontId="50" fillId="0" borderId="16" applyNumberFormat="0" applyProtection="0">
      <alignment horizontal="left" vertical="center" indent="1"/>
    </xf>
    <xf numFmtId="170" fontId="36" fillId="88" borderId="16" applyNumberFormat="0" applyProtection="0">
      <alignment horizontal="center" vertical="top" wrapText="1"/>
    </xf>
    <xf numFmtId="0" fontId="16" fillId="4" borderId="24" applyNumberFormat="0" applyProtection="0">
      <alignment horizontal="left" vertical="top" indent="1"/>
    </xf>
    <xf numFmtId="4" fontId="46" fillId="13" borderId="27">
      <alignment vertical="center"/>
      <protection/>
    </xf>
    <xf numFmtId="4" fontId="47" fillId="13" borderId="27">
      <alignment vertical="center"/>
      <protection/>
    </xf>
    <xf numFmtId="4" fontId="34" fillId="80" borderId="27">
      <alignment vertical="center"/>
      <protection/>
    </xf>
    <xf numFmtId="4" fontId="35" fillId="80" borderId="27">
      <alignment vertical="center"/>
      <protection/>
    </xf>
    <xf numFmtId="4" fontId="34" fillId="81" borderId="26">
      <alignment vertical="center"/>
      <protection/>
    </xf>
    <xf numFmtId="4" fontId="35" fillId="81" borderId="26">
      <alignment vertical="center"/>
      <protection/>
    </xf>
    <xf numFmtId="4" fontId="48" fillId="10" borderId="27">
      <alignment horizontal="left" vertical="center" indent="1"/>
      <protection/>
    </xf>
    <xf numFmtId="4" fontId="29" fillId="0" borderId="0" applyNumberFormat="0" applyProtection="0">
      <alignment vertical="center"/>
    </xf>
    <xf numFmtId="4" fontId="70" fillId="89" borderId="0" applyNumberFormat="0" applyProtection="0">
      <alignment horizontal="left" vertical="center" indent="1"/>
    </xf>
    <xf numFmtId="4" fontId="19" fillId="0" borderId="24" applyNumberFormat="0" applyProtection="0">
      <alignment horizontal="right" vertical="center"/>
    </xf>
    <xf numFmtId="4" fontId="19" fillId="0" borderId="24" applyNumberFormat="0" applyProtection="0">
      <alignment horizontal="right" vertical="center"/>
    </xf>
    <xf numFmtId="4" fontId="19" fillId="85" borderId="24" applyNumberFormat="0" applyProtection="0">
      <alignment horizontal="right" vertical="center"/>
    </xf>
    <xf numFmtId="4" fontId="19" fillId="0" borderId="24" applyNumberFormat="0" applyProtection="0">
      <alignment horizontal="right" vertical="center"/>
    </xf>
    <xf numFmtId="170" fontId="49" fillId="13" borderId="28">
      <alignment/>
      <protection locked="0"/>
    </xf>
    <xf numFmtId="170" fontId="49" fillId="90" borderId="0">
      <alignment/>
      <protection/>
    </xf>
    <xf numFmtId="0" fontId="71" fillId="0" borderId="0" applyNumberFormat="0" applyFill="0" applyBorder="0" applyAlignment="0" applyProtection="0"/>
    <xf numFmtId="170" fontId="32" fillId="0" borderId="0">
      <alignment/>
      <protection/>
    </xf>
    <xf numFmtId="170" fontId="27" fillId="0" borderId="0" applyNumberFormat="0" applyFont="0" applyFill="0" applyBorder="0" applyAlignment="0" applyProtection="0"/>
    <xf numFmtId="170" fontId="27" fillId="0" borderId="0" applyNumberFormat="0" applyFont="0" applyFill="0" applyBorder="0" applyAlignment="0" applyProtection="0"/>
    <xf numFmtId="170" fontId="27" fillId="0" borderId="0" applyNumberFormat="0" applyFont="0" applyFill="0" applyBorder="0" applyAlignment="0" applyProtection="0"/>
    <xf numFmtId="0" fontId="27" fillId="0" borderId="0" applyNumberFormat="0" applyFont="0" applyFill="0" applyBorder="0" applyAlignment="0" applyProtection="0"/>
    <xf numFmtId="0" fontId="106" fillId="0" borderId="0" applyNumberFormat="0" applyFill="0" applyBorder="0" applyAlignment="0" applyProtection="0"/>
    <xf numFmtId="170" fontId="13" fillId="0" borderId="0" applyNumberFormat="0" applyFill="0" applyBorder="0" applyAlignment="0" applyProtection="0"/>
    <xf numFmtId="0" fontId="106" fillId="0" borderId="0" applyNumberFormat="0" applyFill="0" applyBorder="0" applyAlignment="0" applyProtection="0"/>
    <xf numFmtId="0" fontId="71" fillId="0" borderId="0" applyNumberFormat="0" applyFill="0" applyBorder="0" applyAlignment="0" applyProtection="0"/>
    <xf numFmtId="0" fontId="107" fillId="0" borderId="29" applyNumberFormat="0" applyFill="0" applyAlignment="0" applyProtection="0"/>
    <xf numFmtId="170" fontId="0" fillId="0" borderId="30" applyNumberFormat="0" applyFill="0" applyBorder="0" applyAlignment="0" applyProtection="0"/>
    <xf numFmtId="170" fontId="0" fillId="0" borderId="30" applyNumberFormat="0" applyFill="0" applyBorder="0" applyAlignment="0" applyProtection="0"/>
    <xf numFmtId="0" fontId="107" fillId="0" borderId="29" applyNumberFormat="0" applyFill="0" applyAlignment="0" applyProtection="0"/>
    <xf numFmtId="170" fontId="0" fillId="0" borderId="30" applyNumberFormat="0" applyFill="0" applyBorder="0" applyAlignment="0" applyProtection="0"/>
    <xf numFmtId="170" fontId="0" fillId="0" borderId="30" applyNumberFormat="0" applyFill="0" applyBorder="0" applyAlignment="0" applyProtection="0"/>
    <xf numFmtId="0" fontId="63" fillId="0" borderId="31" applyNumberFormat="0" applyFill="0" applyAlignment="0" applyProtection="0"/>
    <xf numFmtId="37" fontId="21" fillId="77" borderId="0" applyNumberFormat="0" applyBorder="0" applyAlignment="0" applyProtection="0"/>
    <xf numFmtId="37" fontId="21" fillId="77" borderId="0" applyNumberFormat="0" applyBorder="0" applyAlignment="0" applyProtection="0"/>
    <xf numFmtId="37" fontId="21" fillId="0" borderId="0">
      <alignment/>
      <protection/>
    </xf>
    <xf numFmtId="37" fontId="21" fillId="0" borderId="0">
      <alignment/>
      <protection/>
    </xf>
    <xf numFmtId="37" fontId="21" fillId="0" borderId="0">
      <alignment/>
      <protection/>
    </xf>
    <xf numFmtId="37" fontId="21" fillId="0" borderId="0">
      <alignment/>
      <protection/>
    </xf>
    <xf numFmtId="3" fontId="28" fillId="0" borderId="15" applyProtection="0">
      <alignment/>
    </xf>
    <xf numFmtId="0" fontId="108" fillId="0" borderId="0" applyNumberFormat="0" applyFill="0" applyBorder="0" applyAlignment="0" applyProtection="0"/>
    <xf numFmtId="170" fontId="14"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cellStyleXfs>
  <cellXfs count="540">
    <xf numFmtId="0" fontId="0" fillId="0" borderId="0" xfId="0" applyAlignment="1">
      <alignment/>
    </xf>
    <xf numFmtId="0" fontId="0" fillId="91" borderId="16" xfId="0" applyFill="1" applyBorder="1" applyAlignment="1">
      <alignment/>
    </xf>
    <xf numFmtId="3" fontId="0" fillId="0" borderId="16" xfId="331" applyNumberFormat="1" applyFont="1" applyBorder="1">
      <alignment/>
      <protection/>
    </xf>
    <xf numFmtId="0" fontId="17" fillId="0" borderId="0" xfId="331" applyFont="1">
      <alignment/>
      <protection/>
    </xf>
    <xf numFmtId="0" fontId="55" fillId="0" borderId="0" xfId="331" applyFont="1" applyFill="1">
      <alignment/>
      <protection/>
    </xf>
    <xf numFmtId="3" fontId="0" fillId="0" borderId="16" xfId="331" applyNumberFormat="1" applyFont="1" applyFill="1" applyBorder="1" applyAlignment="1">
      <alignment horizontal="right"/>
      <protection/>
    </xf>
    <xf numFmtId="3" fontId="0" fillId="0" borderId="16" xfId="331" applyNumberFormat="1" applyFont="1" applyFill="1" applyBorder="1">
      <alignment/>
      <protection/>
    </xf>
    <xf numFmtId="3" fontId="0" fillId="0" borderId="16" xfId="405" applyNumberFormat="1" applyFont="1" applyFill="1" applyBorder="1" applyAlignment="1">
      <alignment horizontal="right"/>
      <protection/>
    </xf>
    <xf numFmtId="0" fontId="54" fillId="0" borderId="0" xfId="331" applyFont="1" applyFill="1" applyBorder="1" applyAlignment="1">
      <alignment horizontal="center"/>
      <protection/>
    </xf>
    <xf numFmtId="3" fontId="55" fillId="0" borderId="0" xfId="331" applyNumberFormat="1" applyFont="1" applyFill="1" applyBorder="1">
      <alignment/>
      <protection/>
    </xf>
    <xf numFmtId="3" fontId="55" fillId="0" borderId="0" xfId="331" applyNumberFormat="1" applyFont="1" applyFill="1" applyBorder="1" applyAlignment="1">
      <alignment/>
      <protection/>
    </xf>
    <xf numFmtId="0" fontId="55" fillId="0" borderId="0" xfId="331" applyFont="1" applyFill="1" applyBorder="1">
      <alignment/>
      <protection/>
    </xf>
    <xf numFmtId="3" fontId="0" fillId="0" borderId="16" xfId="331" applyNumberFormat="1" applyFont="1" applyFill="1" applyBorder="1" applyAlignment="1">
      <alignment vertical="center"/>
      <protection/>
    </xf>
    <xf numFmtId="0" fontId="0" fillId="0" borderId="0" xfId="389" applyFont="1">
      <alignment/>
      <protection/>
    </xf>
    <xf numFmtId="0" fontId="55" fillId="92" borderId="16" xfId="0" applyFont="1" applyFill="1" applyBorder="1" applyAlignment="1">
      <alignment horizontal="center" vertical="center" wrapText="1"/>
    </xf>
    <xf numFmtId="0" fontId="55" fillId="92" borderId="16" xfId="0" applyFont="1" applyFill="1" applyBorder="1" applyAlignment="1">
      <alignment horizontal="center" vertical="center"/>
    </xf>
    <xf numFmtId="0" fontId="0" fillId="93" borderId="0" xfId="0" applyFill="1" applyAlignment="1">
      <alignment/>
    </xf>
    <xf numFmtId="0" fontId="0" fillId="0" borderId="0" xfId="0" applyFont="1" applyAlignment="1">
      <alignment/>
    </xf>
    <xf numFmtId="0" fontId="0" fillId="92" borderId="16" xfId="0" applyFont="1" applyFill="1" applyBorder="1" applyAlignment="1">
      <alignment horizontal="center" vertical="center" wrapText="1"/>
    </xf>
    <xf numFmtId="0" fontId="0" fillId="0" borderId="0" xfId="406" applyFont="1">
      <alignment/>
      <protection/>
    </xf>
    <xf numFmtId="3" fontId="0" fillId="0" borderId="0" xfId="331" applyNumberFormat="1" applyFont="1">
      <alignment/>
      <protection/>
    </xf>
    <xf numFmtId="0" fontId="0" fillId="0" borderId="0" xfId="331" applyFont="1">
      <alignment/>
      <protection/>
    </xf>
    <xf numFmtId="0" fontId="0" fillId="93" borderId="16" xfId="0" applyFont="1" applyFill="1" applyBorder="1" applyAlignment="1">
      <alignment/>
    </xf>
    <xf numFmtId="0" fontId="104" fillId="0" borderId="0" xfId="0" applyFont="1" applyAlignment="1">
      <alignment/>
    </xf>
    <xf numFmtId="0" fontId="104" fillId="92" borderId="16" xfId="0" applyFont="1" applyFill="1" applyBorder="1" applyAlignment="1">
      <alignment/>
    </xf>
    <xf numFmtId="0" fontId="109" fillId="92" borderId="16" xfId="0" applyFont="1" applyFill="1" applyBorder="1" applyAlignment="1">
      <alignment wrapText="1"/>
    </xf>
    <xf numFmtId="0" fontId="109" fillId="92" borderId="16" xfId="0" applyFont="1" applyFill="1" applyBorder="1" applyAlignment="1">
      <alignment horizontal="center"/>
    </xf>
    <xf numFmtId="0" fontId="104" fillId="0" borderId="16" xfId="0" applyFont="1" applyBorder="1" applyAlignment="1">
      <alignment wrapText="1"/>
    </xf>
    <xf numFmtId="0" fontId="110" fillId="0" borderId="0" xfId="331" applyFont="1">
      <alignment/>
      <protection/>
    </xf>
    <xf numFmtId="0" fontId="110" fillId="0" borderId="0" xfId="331" applyFont="1" applyFill="1">
      <alignment/>
      <protection/>
    </xf>
    <xf numFmtId="0" fontId="104" fillId="0" borderId="16" xfId="331" applyFont="1" applyBorder="1" applyAlignment="1">
      <alignment horizontal="justify" vertical="top" wrapText="1"/>
      <protection/>
    </xf>
    <xf numFmtId="0" fontId="0" fillId="94" borderId="16" xfId="0" applyFill="1" applyBorder="1" applyAlignment="1">
      <alignment/>
    </xf>
    <xf numFmtId="0" fontId="0" fillId="94" borderId="32" xfId="0" applyFill="1" applyBorder="1" applyAlignment="1">
      <alignment/>
    </xf>
    <xf numFmtId="0" fontId="109" fillId="0" borderId="16" xfId="0" applyFont="1" applyBorder="1" applyAlignment="1">
      <alignment wrapText="1"/>
    </xf>
    <xf numFmtId="0" fontId="110" fillId="94" borderId="16" xfId="331" applyFont="1" applyFill="1" applyBorder="1" applyAlignment="1">
      <alignment horizontal="center" wrapText="1"/>
      <protection/>
    </xf>
    <xf numFmtId="0" fontId="104" fillId="94" borderId="16" xfId="0" applyFont="1" applyFill="1" applyBorder="1" applyAlignment="1">
      <alignment wrapText="1"/>
    </xf>
    <xf numFmtId="0" fontId="104" fillId="94" borderId="16" xfId="0" applyFont="1" applyFill="1" applyBorder="1" applyAlignment="1">
      <alignment/>
    </xf>
    <xf numFmtId="44" fontId="104" fillId="94" borderId="16" xfId="229" applyFont="1" applyFill="1" applyBorder="1" applyAlignment="1">
      <alignment wrapText="1"/>
    </xf>
    <xf numFmtId="0" fontId="36" fillId="92" borderId="16" xfId="331" applyFont="1" applyFill="1" applyBorder="1" applyAlignment="1">
      <alignment horizontal="center" wrapText="1"/>
      <protection/>
    </xf>
    <xf numFmtId="14" fontId="17" fillId="0" borderId="16" xfId="331" applyNumberFormat="1" applyFont="1" applyFill="1" applyBorder="1" applyAlignment="1">
      <alignment horizontal="left"/>
      <protection/>
    </xf>
    <xf numFmtId="0" fontId="17" fillId="92" borderId="16" xfId="331" applyFont="1" applyFill="1" applyBorder="1" applyAlignment="1">
      <alignment horizontal="center" wrapText="1"/>
      <protection/>
    </xf>
    <xf numFmtId="3" fontId="17" fillId="92" borderId="16" xfId="331" applyNumberFormat="1" applyFont="1" applyFill="1" applyBorder="1" applyAlignment="1">
      <alignment horizontal="center" wrapText="1"/>
      <protection/>
    </xf>
    <xf numFmtId="171" fontId="17" fillId="0" borderId="16" xfId="331" applyNumberFormat="1" applyFont="1" applyFill="1" applyBorder="1" applyAlignment="1">
      <alignment horizontal="left"/>
      <protection/>
    </xf>
    <xf numFmtId="3" fontId="0" fillId="13" borderId="16" xfId="0" applyNumberFormat="1" applyFont="1" applyFill="1" applyBorder="1" applyAlignment="1">
      <alignment horizontal="center"/>
    </xf>
    <xf numFmtId="0" fontId="17" fillId="0" borderId="0" xfId="0" applyFont="1" applyFill="1" applyAlignment="1">
      <alignment/>
    </xf>
    <xf numFmtId="0" fontId="0" fillId="0" borderId="0" xfId="0" applyFont="1" applyFill="1" applyAlignment="1">
      <alignment/>
    </xf>
    <xf numFmtId="0" fontId="17" fillId="94" borderId="16" xfId="0" applyFont="1" applyFill="1" applyBorder="1" applyAlignment="1">
      <alignment horizontal="center" wrapText="1"/>
    </xf>
    <xf numFmtId="0" fontId="0" fillId="0" borderId="16" xfId="0" applyFont="1" applyBorder="1" applyAlignment="1">
      <alignment horizontal="right" wrapText="1"/>
    </xf>
    <xf numFmtId="0" fontId="0" fillId="94" borderId="16" xfId="0" applyFont="1" applyFill="1" applyBorder="1" applyAlignment="1">
      <alignment/>
    </xf>
    <xf numFmtId="164" fontId="0" fillId="0" borderId="16" xfId="193" applyNumberFormat="1" applyFont="1" applyBorder="1" applyAlignment="1">
      <alignment/>
    </xf>
    <xf numFmtId="164" fontId="0" fillId="0" borderId="16" xfId="193" applyNumberFormat="1" applyFont="1" applyBorder="1" applyAlignment="1">
      <alignment/>
    </xf>
    <xf numFmtId="0" fontId="104" fillId="0" borderId="16" xfId="0" applyFont="1" applyBorder="1" applyAlignment="1">
      <alignment horizontal="center"/>
    </xf>
    <xf numFmtId="165" fontId="109" fillId="0" borderId="16" xfId="227" applyNumberFormat="1" applyFont="1" applyBorder="1" applyAlignment="1">
      <alignment/>
    </xf>
    <xf numFmtId="165" fontId="104" fillId="94" borderId="16" xfId="227" applyNumberFormat="1" applyFont="1" applyFill="1" applyBorder="1" applyAlignment="1">
      <alignment/>
    </xf>
    <xf numFmtId="44" fontId="104" fillId="92" borderId="16" xfId="229" applyFont="1" applyFill="1" applyBorder="1" applyAlignment="1">
      <alignment wrapText="1"/>
    </xf>
    <xf numFmtId="165" fontId="104" fillId="92" borderId="16" xfId="229" applyNumberFormat="1" applyFont="1" applyFill="1" applyBorder="1" applyAlignment="1">
      <alignment wrapText="1"/>
    </xf>
    <xf numFmtId="10" fontId="0" fillId="0" borderId="16" xfId="331" applyNumberFormat="1" applyFont="1" applyBorder="1" applyAlignment="1">
      <alignment horizontal="center"/>
      <protection/>
    </xf>
    <xf numFmtId="10" fontId="0" fillId="0" borderId="16" xfId="331" applyNumberFormat="1" applyFont="1" applyFill="1" applyBorder="1" applyAlignment="1">
      <alignment horizontal="center"/>
      <protection/>
    </xf>
    <xf numFmtId="172" fontId="0" fillId="0" borderId="16" xfId="331" applyNumberFormat="1" applyFont="1" applyFill="1" applyBorder="1" applyAlignment="1">
      <alignment horizontal="center"/>
      <protection/>
    </xf>
    <xf numFmtId="172" fontId="0" fillId="0" borderId="16" xfId="418" applyNumberFormat="1" applyFont="1" applyBorder="1" applyAlignment="1">
      <alignment horizontal="center"/>
    </xf>
    <xf numFmtId="165" fontId="104" fillId="0" borderId="16" xfId="227" applyNumberFormat="1" applyFont="1" applyBorder="1" applyAlignment="1">
      <alignment horizontal="center"/>
    </xf>
    <xf numFmtId="9" fontId="110" fillId="94" borderId="16" xfId="418" applyFont="1" applyFill="1" applyBorder="1" applyAlignment="1">
      <alignment horizontal="center" wrapText="1"/>
    </xf>
    <xf numFmtId="9" fontId="104" fillId="0" borderId="16" xfId="418" applyFont="1" applyBorder="1" applyAlignment="1">
      <alignment horizontal="center"/>
    </xf>
    <xf numFmtId="9" fontId="104" fillId="94" borderId="16" xfId="418" applyFont="1" applyFill="1" applyBorder="1" applyAlignment="1">
      <alignment horizontal="center"/>
    </xf>
    <xf numFmtId="9" fontId="109" fillId="0" borderId="16" xfId="418" applyFont="1" applyBorder="1" applyAlignment="1">
      <alignment horizontal="center"/>
    </xf>
    <xf numFmtId="0" fontId="17" fillId="95" borderId="16" xfId="0" applyFont="1" applyFill="1" applyBorder="1" applyAlignment="1">
      <alignment/>
    </xf>
    <xf numFmtId="164" fontId="17" fillId="95" borderId="16" xfId="193" applyNumberFormat="1" applyFont="1" applyFill="1" applyBorder="1" applyAlignment="1">
      <alignment/>
    </xf>
    <xf numFmtId="0" fontId="109" fillId="94" borderId="33" xfId="331" applyFont="1" applyFill="1" applyBorder="1" applyAlignment="1">
      <alignment/>
      <protection/>
    </xf>
    <xf numFmtId="0" fontId="109" fillId="94" borderId="7" xfId="331" applyFont="1" applyFill="1" applyBorder="1" applyAlignment="1">
      <alignment/>
      <protection/>
    </xf>
    <xf numFmtId="0" fontId="109" fillId="94" borderId="34" xfId="331" applyFont="1" applyFill="1" applyBorder="1" applyAlignment="1">
      <alignment/>
      <protection/>
    </xf>
    <xf numFmtId="0" fontId="17" fillId="95" borderId="16" xfId="331" applyFont="1" applyFill="1" applyBorder="1" applyAlignment="1">
      <alignment horizontal="center"/>
      <protection/>
    </xf>
    <xf numFmtId="164" fontId="17" fillId="95" borderId="16" xfId="193" applyNumberFormat="1" applyFont="1" applyFill="1" applyBorder="1" applyAlignment="1">
      <alignment horizontal="right"/>
    </xf>
    <xf numFmtId="3" fontId="17" fillId="95" borderId="16" xfId="193" applyNumberFormat="1" applyFont="1" applyFill="1" applyBorder="1" applyAlignment="1">
      <alignment horizontal="right"/>
    </xf>
    <xf numFmtId="172" fontId="17" fillId="95" borderId="16" xfId="331" applyNumberFormat="1" applyFont="1" applyFill="1" applyBorder="1" applyAlignment="1">
      <alignment horizontal="center"/>
      <protection/>
    </xf>
    <xf numFmtId="0" fontId="17" fillId="92" borderId="16" xfId="0" applyFont="1" applyFill="1" applyBorder="1" applyAlignment="1">
      <alignment horizontal="center" wrapText="1"/>
    </xf>
    <xf numFmtId="173" fontId="0" fillId="0" borderId="16" xfId="331" applyNumberFormat="1" applyFont="1" applyFill="1" applyBorder="1">
      <alignment/>
      <protection/>
    </xf>
    <xf numFmtId="0" fontId="0" fillId="93" borderId="0" xfId="0" applyFont="1" applyFill="1" applyAlignment="1">
      <alignment/>
    </xf>
    <xf numFmtId="164" fontId="0" fillId="93" borderId="0" xfId="0" applyNumberFormat="1" applyFill="1" applyAlignment="1">
      <alignment/>
    </xf>
    <xf numFmtId="0" fontId="0" fillId="93" borderId="0" xfId="0" applyFont="1" applyFill="1" applyAlignment="1">
      <alignment vertical="center" wrapText="1"/>
    </xf>
    <xf numFmtId="0" fontId="0" fillId="93" borderId="0" xfId="0" applyFont="1" applyFill="1" applyBorder="1" applyAlignment="1">
      <alignment vertical="center" wrapText="1"/>
    </xf>
    <xf numFmtId="164" fontId="0" fillId="93" borderId="16" xfId="193" applyNumberFormat="1" applyFont="1" applyFill="1" applyBorder="1" applyAlignment="1">
      <alignment/>
    </xf>
    <xf numFmtId="0" fontId="0" fillId="0" borderId="35" xfId="0" applyFont="1" applyBorder="1" applyAlignment="1">
      <alignment/>
    </xf>
    <xf numFmtId="164" fontId="0" fillId="93" borderId="32" xfId="193" applyNumberFormat="1" applyFont="1" applyFill="1" applyBorder="1" applyAlignment="1">
      <alignment/>
    </xf>
    <xf numFmtId="0" fontId="17" fillId="93" borderId="36" xfId="0" applyFont="1" applyFill="1" applyBorder="1" applyAlignment="1">
      <alignment/>
    </xf>
    <xf numFmtId="0" fontId="0" fillId="93" borderId="37" xfId="0" applyFont="1" applyFill="1" applyBorder="1" applyAlignment="1">
      <alignment/>
    </xf>
    <xf numFmtId="0" fontId="0" fillId="93" borderId="37" xfId="0" applyFont="1" applyFill="1" applyBorder="1" applyAlignment="1">
      <alignment horizontal="center" vertical="top" wrapText="1"/>
    </xf>
    <xf numFmtId="0" fontId="17" fillId="92" borderId="38" xfId="0" applyFont="1" applyFill="1" applyBorder="1" applyAlignment="1">
      <alignment horizontal="center" vertical="center" wrapText="1"/>
    </xf>
    <xf numFmtId="0" fontId="17" fillId="92" borderId="39" xfId="0" applyFont="1" applyFill="1" applyBorder="1" applyAlignment="1">
      <alignment horizontal="center" vertical="center" wrapText="1"/>
    </xf>
    <xf numFmtId="0" fontId="17" fillId="92" borderId="40" xfId="0" applyFont="1" applyFill="1" applyBorder="1" applyAlignment="1">
      <alignment horizontal="center" vertical="center" wrapText="1"/>
    </xf>
    <xf numFmtId="0" fontId="0" fillId="0" borderId="41" xfId="0" applyFont="1" applyBorder="1" applyAlignment="1">
      <alignment/>
    </xf>
    <xf numFmtId="164" fontId="17" fillId="93" borderId="37" xfId="193" applyNumberFormat="1" applyFont="1" applyFill="1" applyBorder="1" applyAlignment="1">
      <alignment/>
    </xf>
    <xf numFmtId="172" fontId="17" fillId="93" borderId="37" xfId="418" applyNumberFormat="1" applyFont="1" applyFill="1" applyBorder="1" applyAlignment="1">
      <alignment horizontal="center"/>
    </xf>
    <xf numFmtId="10" fontId="17" fillId="93" borderId="37" xfId="418" applyNumberFormat="1" applyFont="1" applyFill="1" applyBorder="1" applyAlignment="1">
      <alignment horizontal="center"/>
    </xf>
    <xf numFmtId="164" fontId="17" fillId="93" borderId="42" xfId="193" applyNumberFormat="1" applyFont="1" applyFill="1" applyBorder="1" applyAlignment="1">
      <alignment/>
    </xf>
    <xf numFmtId="0" fontId="0" fillId="92" borderId="37" xfId="0" applyFill="1" applyBorder="1" applyAlignment="1">
      <alignment/>
    </xf>
    <xf numFmtId="0" fontId="17" fillId="92" borderId="43" xfId="0" applyFont="1" applyFill="1" applyBorder="1" applyAlignment="1">
      <alignment vertical="center"/>
    </xf>
    <xf numFmtId="0" fontId="17" fillId="92" borderId="44" xfId="0" applyFont="1" applyFill="1" applyBorder="1" applyAlignment="1">
      <alignment horizontal="center" vertical="center" wrapText="1"/>
    </xf>
    <xf numFmtId="0" fontId="17" fillId="91" borderId="35" xfId="0" applyFont="1" applyFill="1" applyBorder="1" applyAlignment="1">
      <alignment/>
    </xf>
    <xf numFmtId="0" fontId="0" fillId="91" borderId="45" xfId="0" applyFill="1" applyBorder="1" applyAlignment="1">
      <alignment/>
    </xf>
    <xf numFmtId="0" fontId="17" fillId="92" borderId="38" xfId="0" applyFont="1" applyFill="1" applyBorder="1" applyAlignment="1">
      <alignment horizontal="center" wrapText="1"/>
    </xf>
    <xf numFmtId="0" fontId="17" fillId="92" borderId="39" xfId="0" applyFont="1" applyFill="1" applyBorder="1" applyAlignment="1">
      <alignment horizontal="center" wrapText="1"/>
    </xf>
    <xf numFmtId="0" fontId="17" fillId="92" borderId="40" xfId="0" applyFont="1" applyFill="1" applyBorder="1" applyAlignment="1">
      <alignment horizontal="center" wrapText="1"/>
    </xf>
    <xf numFmtId="172" fontId="0" fillId="0" borderId="45" xfId="418" applyNumberFormat="1" applyFont="1" applyBorder="1" applyAlignment="1">
      <alignment horizontal="center"/>
    </xf>
    <xf numFmtId="172" fontId="17" fillId="93" borderId="37" xfId="0" applyNumberFormat="1" applyFont="1" applyFill="1" applyBorder="1" applyAlignment="1">
      <alignment horizontal="center"/>
    </xf>
    <xf numFmtId="172" fontId="17" fillId="93" borderId="42" xfId="0" applyNumberFormat="1" applyFont="1" applyFill="1" applyBorder="1" applyAlignment="1">
      <alignment horizontal="center"/>
    </xf>
    <xf numFmtId="172" fontId="0" fillId="93" borderId="16" xfId="418" applyNumberFormat="1" applyFont="1" applyFill="1" applyBorder="1" applyAlignment="1">
      <alignment horizontal="center"/>
    </xf>
    <xf numFmtId="172" fontId="0" fillId="93" borderId="45" xfId="418" applyNumberFormat="1" applyFont="1" applyFill="1" applyBorder="1" applyAlignment="1">
      <alignment horizontal="center"/>
    </xf>
    <xf numFmtId="3" fontId="17" fillId="93" borderId="46" xfId="0" applyNumberFormat="1" applyFont="1" applyFill="1" applyBorder="1" applyAlignment="1">
      <alignment/>
    </xf>
    <xf numFmtId="9" fontId="0" fillId="93" borderId="46" xfId="418" applyFont="1" applyFill="1" applyBorder="1" applyAlignment="1">
      <alignment/>
    </xf>
    <xf numFmtId="9" fontId="17" fillId="93" borderId="46" xfId="418" applyFont="1" applyFill="1" applyBorder="1" applyAlignment="1">
      <alignment/>
    </xf>
    <xf numFmtId="3" fontId="0" fillId="93" borderId="16" xfId="331" applyNumberFormat="1" applyFont="1" applyFill="1" applyBorder="1">
      <alignment/>
      <protection/>
    </xf>
    <xf numFmtId="10" fontId="0" fillId="93" borderId="16" xfId="331" applyNumberFormat="1" applyFont="1" applyFill="1" applyBorder="1" applyAlignment="1">
      <alignment horizontal="center"/>
      <protection/>
    </xf>
    <xf numFmtId="3" fontId="17" fillId="93" borderId="16" xfId="331" applyNumberFormat="1" applyFont="1" applyFill="1" applyBorder="1">
      <alignment/>
      <protection/>
    </xf>
    <xf numFmtId="173" fontId="0" fillId="93" borderId="16" xfId="331" applyNumberFormat="1" applyFont="1" applyFill="1" applyBorder="1" applyAlignment="1">
      <alignment horizontal="right"/>
      <protection/>
    </xf>
    <xf numFmtId="3" fontId="0" fillId="93" borderId="16" xfId="331" applyNumberFormat="1" applyFont="1" applyFill="1" applyBorder="1" applyAlignment="1">
      <alignment horizontal="right"/>
      <protection/>
    </xf>
    <xf numFmtId="173" fontId="0" fillId="93" borderId="16" xfId="405" applyNumberFormat="1" applyFont="1" applyFill="1" applyBorder="1" applyAlignment="1">
      <alignment horizontal="right"/>
      <protection/>
    </xf>
    <xf numFmtId="165" fontId="104" fillId="93" borderId="16" xfId="229" applyNumberFormat="1" applyFont="1" applyFill="1" applyBorder="1" applyAlignment="1">
      <alignment wrapText="1"/>
    </xf>
    <xf numFmtId="165" fontId="104" fillId="93" borderId="47" xfId="229" applyNumberFormat="1" applyFont="1" applyFill="1" applyBorder="1" applyAlignment="1">
      <alignment/>
    </xf>
    <xf numFmtId="0" fontId="0" fillId="93" borderId="35" xfId="399" applyFont="1" applyFill="1" applyBorder="1" applyAlignment="1">
      <alignment horizontal="left" vertical="top" wrapText="1"/>
      <protection/>
    </xf>
    <xf numFmtId="0" fontId="0" fillId="93" borderId="16" xfId="399" applyFont="1" applyFill="1" applyBorder="1" applyAlignment="1">
      <alignment horizontal="center" vertical="top" wrapText="1"/>
      <protection/>
    </xf>
    <xf numFmtId="0" fontId="0" fillId="93" borderId="16" xfId="399" applyFont="1" applyFill="1" applyBorder="1" applyAlignment="1">
      <alignment horizontal="justify" vertical="top" wrapText="1"/>
      <protection/>
    </xf>
    <xf numFmtId="164" fontId="0" fillId="93" borderId="16" xfId="210" applyNumberFormat="1" applyFont="1" applyFill="1" applyBorder="1" applyAlignment="1">
      <alignment/>
    </xf>
    <xf numFmtId="0" fontId="0" fillId="93" borderId="35" xfId="399" applyFont="1" applyFill="1" applyBorder="1" applyAlignment="1">
      <alignment wrapText="1"/>
      <protection/>
    </xf>
    <xf numFmtId="0" fontId="0" fillId="93" borderId="35" xfId="399" applyFont="1" applyFill="1" applyBorder="1" applyAlignment="1">
      <alignment vertical="top" wrapText="1"/>
      <protection/>
    </xf>
    <xf numFmtId="0" fontId="0" fillId="93" borderId="35" xfId="399" applyFont="1" applyFill="1" applyBorder="1">
      <alignment/>
      <protection/>
    </xf>
    <xf numFmtId="0" fontId="0" fillId="93" borderId="16" xfId="399" applyFont="1" applyFill="1" applyBorder="1" applyAlignment="1">
      <alignment horizontal="center" vertical="top"/>
      <protection/>
    </xf>
    <xf numFmtId="0" fontId="0" fillId="93" borderId="35" xfId="399" applyFont="1" applyFill="1" applyBorder="1" applyAlignment="1">
      <alignment horizontal="justify" vertical="top" wrapText="1"/>
      <protection/>
    </xf>
    <xf numFmtId="0" fontId="0" fillId="93" borderId="16" xfId="399" applyFont="1" applyFill="1" applyBorder="1" applyAlignment="1">
      <alignment horizontal="center"/>
      <protection/>
    </xf>
    <xf numFmtId="0" fontId="0" fillId="93" borderId="16" xfId="399" applyFont="1" applyFill="1" applyBorder="1" applyAlignment="1">
      <alignment horizontal="centerContinuous"/>
      <protection/>
    </xf>
    <xf numFmtId="0" fontId="0" fillId="93" borderId="35" xfId="399" applyFont="1" applyFill="1" applyBorder="1" applyAlignment="1">
      <alignment horizontal="left"/>
      <protection/>
    </xf>
    <xf numFmtId="0" fontId="0" fillId="93" borderId="16" xfId="399" applyFont="1" applyFill="1" applyBorder="1" applyAlignment="1">
      <alignment horizontal="left"/>
      <protection/>
    </xf>
    <xf numFmtId="0" fontId="0" fillId="93" borderId="16" xfId="399" applyFont="1" applyFill="1" applyBorder="1">
      <alignment/>
      <protection/>
    </xf>
    <xf numFmtId="0" fontId="0" fillId="93" borderId="41" xfId="399" applyFont="1" applyFill="1" applyBorder="1">
      <alignment/>
      <protection/>
    </xf>
    <xf numFmtId="0" fontId="0" fillId="93" borderId="32" xfId="399" applyFont="1" applyFill="1" applyBorder="1">
      <alignment/>
      <protection/>
    </xf>
    <xf numFmtId="0" fontId="0" fillId="93" borderId="32" xfId="399" applyFont="1" applyFill="1" applyBorder="1" applyAlignment="1">
      <alignment horizontal="center" vertical="top" wrapText="1"/>
      <protection/>
    </xf>
    <xf numFmtId="3" fontId="0" fillId="93" borderId="16" xfId="0" applyNumberFormat="1" applyFill="1" applyBorder="1" applyAlignment="1">
      <alignment/>
    </xf>
    <xf numFmtId="3" fontId="0" fillId="93" borderId="46" xfId="0" applyNumberFormat="1" applyFill="1" applyBorder="1" applyAlignment="1">
      <alignment/>
    </xf>
    <xf numFmtId="3" fontId="0" fillId="93" borderId="16" xfId="0" applyNumberFormat="1" applyFill="1" applyBorder="1" applyAlignment="1">
      <alignment/>
    </xf>
    <xf numFmtId="164" fontId="0" fillId="0" borderId="0" xfId="0" applyNumberFormat="1" applyAlignment="1">
      <alignment/>
    </xf>
    <xf numFmtId="165" fontId="104" fillId="94" borderId="16" xfId="229" applyNumberFormat="1" applyFont="1" applyFill="1" applyBorder="1" applyAlignment="1">
      <alignment/>
    </xf>
    <xf numFmtId="165" fontId="109" fillId="0" borderId="16" xfId="229" applyNumberFormat="1" applyFont="1" applyBorder="1" applyAlignment="1">
      <alignment/>
    </xf>
    <xf numFmtId="165" fontId="104" fillId="93" borderId="16" xfId="229" applyNumberFormat="1" applyFont="1" applyFill="1" applyBorder="1" applyAlignment="1">
      <alignment/>
    </xf>
    <xf numFmtId="164" fontId="17" fillId="0" borderId="37" xfId="193" applyNumberFormat="1" applyFont="1" applyFill="1" applyBorder="1" applyAlignment="1">
      <alignment/>
    </xf>
    <xf numFmtId="42" fontId="104" fillId="93" borderId="16" xfId="235" applyNumberFormat="1" applyFont="1" applyFill="1" applyBorder="1" applyAlignment="1">
      <alignment/>
    </xf>
    <xf numFmtId="0" fontId="111" fillId="0" borderId="0" xfId="389" applyFont="1">
      <alignment/>
      <protection/>
    </xf>
    <xf numFmtId="0" fontId="104" fillId="0" borderId="16" xfId="331" applyFont="1" applyFill="1" applyBorder="1" applyAlignment="1">
      <alignment horizontal="justify" wrapText="1"/>
      <protection/>
    </xf>
    <xf numFmtId="0" fontId="104" fillId="0" borderId="16" xfId="331" applyFont="1" applyFill="1" applyBorder="1" applyAlignment="1">
      <alignment horizontal="left" vertical="top" wrapText="1"/>
      <protection/>
    </xf>
    <xf numFmtId="164" fontId="17" fillId="0" borderId="37" xfId="210" applyNumberFormat="1" applyFont="1" applyFill="1" applyBorder="1" applyAlignment="1">
      <alignment horizontal="center" vertical="top" wrapText="1"/>
    </xf>
    <xf numFmtId="173" fontId="0" fillId="0" borderId="16" xfId="331" applyNumberFormat="1" applyFont="1" applyFill="1" applyBorder="1" applyAlignment="1">
      <alignment horizontal="right"/>
      <protection/>
    </xf>
    <xf numFmtId="173" fontId="0" fillId="0" borderId="16" xfId="405" applyNumberFormat="1" applyFont="1" applyFill="1" applyBorder="1" applyAlignment="1">
      <alignment horizontal="right"/>
      <protection/>
    </xf>
    <xf numFmtId="0" fontId="112" fillId="0" borderId="0" xfId="0" applyFont="1" applyFill="1" applyBorder="1" applyAlignment="1">
      <alignment/>
    </xf>
    <xf numFmtId="164" fontId="0" fillId="93" borderId="16" xfId="193" applyNumberFormat="1" applyFont="1" applyFill="1" applyBorder="1" applyAlignment="1">
      <alignment/>
    </xf>
    <xf numFmtId="0" fontId="111" fillId="0" borderId="0" xfId="331" applyFont="1" applyFill="1" applyBorder="1">
      <alignment/>
      <protection/>
    </xf>
    <xf numFmtId="3" fontId="0" fillId="93" borderId="48" xfId="0" applyNumberFormat="1" applyFill="1" applyBorder="1" applyAlignment="1">
      <alignment/>
    </xf>
    <xf numFmtId="172" fontId="0" fillId="0" borderId="0" xfId="0" applyNumberFormat="1" applyFont="1" applyAlignment="1">
      <alignment/>
    </xf>
    <xf numFmtId="44" fontId="104" fillId="94" borderId="16" xfId="229" applyFont="1" applyFill="1" applyBorder="1" applyAlignment="1">
      <alignment wrapText="1"/>
    </xf>
    <xf numFmtId="165" fontId="104" fillId="0" borderId="16" xfId="229" applyNumberFormat="1" applyFont="1" applyFill="1" applyBorder="1" applyAlignment="1">
      <alignment wrapText="1"/>
    </xf>
    <xf numFmtId="0" fontId="17" fillId="92" borderId="16" xfId="0" applyFont="1" applyFill="1" applyBorder="1" applyAlignment="1">
      <alignment horizontal="center" wrapText="1"/>
    </xf>
    <xf numFmtId="164" fontId="17" fillId="0" borderId="16" xfId="193" applyNumberFormat="1" applyFont="1" applyFill="1" applyBorder="1" applyAlignment="1">
      <alignment/>
    </xf>
    <xf numFmtId="0" fontId="104" fillId="0" borderId="49" xfId="0" applyFont="1" applyBorder="1" applyAlignment="1">
      <alignment/>
    </xf>
    <xf numFmtId="0" fontId="17" fillId="92" borderId="16" xfId="0" applyFont="1" applyFill="1" applyBorder="1" applyAlignment="1">
      <alignment/>
    </xf>
    <xf numFmtId="0" fontId="17" fillId="92" borderId="32" xfId="0" applyFont="1" applyFill="1" applyBorder="1" applyAlignment="1">
      <alignment horizontal="center"/>
    </xf>
    <xf numFmtId="0" fontId="17" fillId="92" borderId="33" xfId="0" applyFont="1" applyFill="1" applyBorder="1" applyAlignment="1">
      <alignment/>
    </xf>
    <xf numFmtId="0" fontId="0" fillId="92" borderId="33" xfId="0" applyFill="1" applyBorder="1" applyAlignment="1">
      <alignment/>
    </xf>
    <xf numFmtId="0" fontId="0" fillId="92" borderId="7" xfId="0" applyFill="1" applyBorder="1" applyAlignment="1">
      <alignment/>
    </xf>
    <xf numFmtId="0" fontId="0" fillId="92" borderId="34" xfId="0" applyFill="1" applyBorder="1" applyAlignment="1">
      <alignment/>
    </xf>
    <xf numFmtId="0" fontId="0" fillId="0" borderId="16" xfId="0" applyBorder="1" applyAlignment="1">
      <alignment/>
    </xf>
    <xf numFmtId="164" fontId="0" fillId="0" borderId="16" xfId="197" applyNumberFormat="1" applyFont="1" applyFill="1" applyBorder="1" applyAlignment="1">
      <alignment horizontal="right" vertical="top" wrapText="1"/>
    </xf>
    <xf numFmtId="0" fontId="0" fillId="94" borderId="46" xfId="0" applyFill="1" applyBorder="1" applyAlignment="1">
      <alignment/>
    </xf>
    <xf numFmtId="9" fontId="0" fillId="0" borderId="46" xfId="0" applyNumberFormat="1" applyFill="1" applyBorder="1" applyAlignment="1">
      <alignment/>
    </xf>
    <xf numFmtId="0" fontId="17" fillId="0" borderId="32" xfId="0" applyFont="1" applyBorder="1" applyAlignment="1">
      <alignment/>
    </xf>
    <xf numFmtId="3" fontId="17" fillId="0" borderId="16" xfId="0" applyNumberFormat="1" applyFont="1" applyFill="1" applyBorder="1" applyAlignment="1">
      <alignment/>
    </xf>
    <xf numFmtId="164" fontId="17" fillId="0" borderId="16" xfId="197" applyNumberFormat="1" applyFont="1" applyFill="1" applyBorder="1" applyAlignment="1">
      <alignment horizontal="right" vertical="top" wrapText="1"/>
    </xf>
    <xf numFmtId="9" fontId="17" fillId="0" borderId="46" xfId="0" applyNumberFormat="1" applyFont="1" applyFill="1" applyBorder="1" applyAlignment="1">
      <alignment/>
    </xf>
    <xf numFmtId="0" fontId="0" fillId="91" borderId="33" xfId="0" applyFill="1" applyBorder="1" applyAlignment="1">
      <alignment/>
    </xf>
    <xf numFmtId="0" fontId="0" fillId="91" borderId="7" xfId="0" applyFill="1" applyBorder="1" applyAlignment="1">
      <alignment/>
    </xf>
    <xf numFmtId="0" fontId="0" fillId="91" borderId="34" xfId="0" applyFill="1" applyBorder="1" applyAlignment="1">
      <alignment/>
    </xf>
    <xf numFmtId="0" fontId="0" fillId="0" borderId="46" xfId="0" applyBorder="1" applyAlignment="1">
      <alignment/>
    </xf>
    <xf numFmtId="0" fontId="0" fillId="0" borderId="46" xfId="0" applyFill="1" applyBorder="1" applyAlignment="1">
      <alignment/>
    </xf>
    <xf numFmtId="0" fontId="0" fillId="0" borderId="16" xfId="0" applyFont="1" applyBorder="1" applyAlignment="1">
      <alignment wrapText="1"/>
    </xf>
    <xf numFmtId="164" fontId="0" fillId="0" borderId="16" xfId="197" applyNumberFormat="1" applyFont="1" applyFill="1" applyBorder="1" applyAlignment="1">
      <alignment horizontal="right" vertical="center" wrapText="1"/>
    </xf>
    <xf numFmtId="0" fontId="0" fillId="94" borderId="16" xfId="0" applyFill="1" applyBorder="1" applyAlignment="1">
      <alignment vertical="center"/>
    </xf>
    <xf numFmtId="9" fontId="0" fillId="0" borderId="46" xfId="0" applyNumberFormat="1" applyFill="1" applyBorder="1" applyAlignment="1">
      <alignment vertical="center"/>
    </xf>
    <xf numFmtId="0" fontId="0" fillId="0" borderId="32" xfId="0" applyBorder="1" applyAlignment="1">
      <alignment/>
    </xf>
    <xf numFmtId="0" fontId="17" fillId="0" borderId="46" xfId="0" applyFont="1" applyBorder="1" applyAlignment="1">
      <alignment/>
    </xf>
    <xf numFmtId="165" fontId="17" fillId="0" borderId="46" xfId="0" applyNumberFormat="1" applyFont="1" applyFill="1" applyBorder="1" applyAlignment="1">
      <alignment/>
    </xf>
    <xf numFmtId="3" fontId="17" fillId="0" borderId="46" xfId="0" applyNumberFormat="1" applyFont="1" applyBorder="1" applyAlignment="1">
      <alignment/>
    </xf>
    <xf numFmtId="0" fontId="17" fillId="91" borderId="46" xfId="0" applyFont="1" applyFill="1" applyBorder="1" applyAlignment="1">
      <alignment/>
    </xf>
    <xf numFmtId="0" fontId="0" fillId="0" borderId="46" xfId="0" applyFont="1" applyBorder="1" applyAlignment="1">
      <alignment/>
    </xf>
    <xf numFmtId="3" fontId="0" fillId="0" borderId="16" xfId="0" applyNumberFormat="1" applyFill="1" applyBorder="1" applyAlignment="1">
      <alignment/>
    </xf>
    <xf numFmtId="0" fontId="0" fillId="0" borderId="16" xfId="0" applyFont="1" applyBorder="1" applyAlignment="1">
      <alignment/>
    </xf>
    <xf numFmtId="0" fontId="17" fillId="92" borderId="32" xfId="0" applyFont="1" applyFill="1" applyBorder="1" applyAlignment="1">
      <alignment/>
    </xf>
    <xf numFmtId="0" fontId="17" fillId="92" borderId="50" xfId="0" applyFont="1" applyFill="1" applyBorder="1" applyAlignment="1">
      <alignment/>
    </xf>
    <xf numFmtId="0" fontId="17" fillId="92" borderId="46" xfId="0" applyFont="1" applyFill="1" applyBorder="1" applyAlignment="1">
      <alignment horizontal="center" wrapText="1"/>
    </xf>
    <xf numFmtId="0" fontId="17" fillId="92" borderId="34" xfId="0" applyFont="1" applyFill="1" applyBorder="1" applyAlignment="1">
      <alignment horizontal="center" wrapText="1"/>
    </xf>
    <xf numFmtId="0" fontId="109" fillId="92" borderId="16" xfId="0" applyFont="1" applyFill="1" applyBorder="1" applyAlignment="1">
      <alignment horizontal="center" wrapText="1"/>
    </xf>
    <xf numFmtId="0" fontId="0" fillId="91" borderId="46" xfId="0" applyFill="1" applyBorder="1" applyAlignment="1">
      <alignment/>
    </xf>
    <xf numFmtId="3" fontId="0" fillId="0" borderId="16" xfId="0" applyNumberFormat="1" applyFont="1" applyBorder="1" applyAlignment="1">
      <alignment horizontal="right"/>
    </xf>
    <xf numFmtId="3" fontId="0" fillId="91" borderId="16" xfId="0" applyNumberFormat="1" applyFont="1" applyFill="1" applyBorder="1" applyAlignment="1">
      <alignment/>
    </xf>
    <xf numFmtId="3" fontId="0" fillId="0" borderId="16" xfId="0" applyNumberFormat="1" applyFont="1" applyBorder="1" applyAlignment="1">
      <alignment/>
    </xf>
    <xf numFmtId="9" fontId="0" fillId="0" borderId="16" xfId="423" applyFont="1" applyBorder="1" applyAlignment="1">
      <alignment/>
    </xf>
    <xf numFmtId="3" fontId="0" fillId="91" borderId="16" xfId="0" applyNumberFormat="1" applyFont="1" applyFill="1" applyBorder="1" applyAlignment="1">
      <alignment horizontal="right"/>
    </xf>
    <xf numFmtId="3" fontId="0" fillId="91" borderId="16" xfId="0" applyNumberFormat="1" applyFill="1" applyBorder="1" applyAlignment="1">
      <alignment/>
    </xf>
    <xf numFmtId="0" fontId="17" fillId="91" borderId="16" xfId="0" applyFont="1" applyFill="1" applyBorder="1" applyAlignment="1">
      <alignment/>
    </xf>
    <xf numFmtId="3" fontId="0" fillId="96" borderId="16" xfId="0" applyNumberFormat="1" applyFont="1" applyFill="1" applyBorder="1" applyAlignment="1">
      <alignment horizontal="right"/>
    </xf>
    <xf numFmtId="3" fontId="0" fillId="96" borderId="16" xfId="0" applyNumberFormat="1" applyFont="1" applyFill="1" applyBorder="1" applyAlignment="1">
      <alignment/>
    </xf>
    <xf numFmtId="3" fontId="0" fillId="96" borderId="16" xfId="0" applyNumberFormat="1" applyFill="1" applyBorder="1" applyAlignment="1">
      <alignment/>
    </xf>
    <xf numFmtId="9" fontId="0" fillId="0" borderId="16" xfId="423" applyNumberFormat="1" applyFont="1" applyBorder="1" applyAlignment="1">
      <alignment/>
    </xf>
    <xf numFmtId="0" fontId="0" fillId="93" borderId="16" xfId="0" applyFill="1" applyBorder="1" applyAlignment="1">
      <alignment/>
    </xf>
    <xf numFmtId="3" fontId="0" fillId="0" borderId="16" xfId="0" applyNumberFormat="1" applyBorder="1" applyAlignment="1">
      <alignment/>
    </xf>
    <xf numFmtId="3" fontId="0" fillId="91" borderId="16" xfId="0" applyNumberFormat="1" applyFill="1" applyBorder="1" applyAlignment="1">
      <alignment horizontal="right"/>
    </xf>
    <xf numFmtId="0" fontId="17" fillId="0" borderId="16" xfId="0" applyFont="1" applyBorder="1" applyAlignment="1">
      <alignment/>
    </xf>
    <xf numFmtId="3" fontId="0" fillId="0" borderId="16" xfId="0" applyNumberFormat="1" applyBorder="1" applyAlignment="1">
      <alignment horizontal="right"/>
    </xf>
    <xf numFmtId="3" fontId="17" fillId="0" borderId="16" xfId="0" applyNumberFormat="1" applyFont="1" applyBorder="1" applyAlignment="1">
      <alignment horizontal="right"/>
    </xf>
    <xf numFmtId="3" fontId="17" fillId="91" borderId="16" xfId="0" applyNumberFormat="1" applyFont="1" applyFill="1" applyBorder="1" applyAlignment="1">
      <alignment horizontal="right"/>
    </xf>
    <xf numFmtId="3" fontId="0" fillId="91" borderId="46" xfId="0" applyNumberForma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0" fontId="0" fillId="0" borderId="0" xfId="0" applyAlignment="1">
      <alignment horizontal="left" wrapText="1"/>
    </xf>
    <xf numFmtId="4" fontId="0" fillId="93" borderId="16" xfId="197" applyNumberFormat="1" applyFont="1" applyFill="1" applyBorder="1" applyAlignment="1">
      <alignment horizontal="right"/>
    </xf>
    <xf numFmtId="0" fontId="104" fillId="0" borderId="16" xfId="0" applyFont="1" applyBorder="1" applyAlignment="1">
      <alignment/>
    </xf>
    <xf numFmtId="0" fontId="104" fillId="0" borderId="16" xfId="331" applyFont="1" applyBorder="1">
      <alignment/>
      <protection/>
    </xf>
    <xf numFmtId="0" fontId="21" fillId="0" borderId="0" xfId="331" applyFont="1">
      <alignment/>
      <protection/>
    </xf>
    <xf numFmtId="0" fontId="76" fillId="0" borderId="0" xfId="331" applyFont="1">
      <alignment/>
      <protection/>
    </xf>
    <xf numFmtId="0" fontId="17" fillId="92" borderId="16" xfId="0" applyFont="1" applyFill="1" applyBorder="1" applyAlignment="1">
      <alignment horizontal="center"/>
    </xf>
    <xf numFmtId="164" fontId="0" fillId="0" borderId="16" xfId="197" applyNumberFormat="1" applyFont="1" applyBorder="1" applyAlignment="1">
      <alignment/>
    </xf>
    <xf numFmtId="164" fontId="17" fillId="0" borderId="16" xfId="197" applyNumberFormat="1" applyFont="1" applyBorder="1" applyAlignment="1">
      <alignment/>
    </xf>
    <xf numFmtId="164" fontId="0" fillId="0" borderId="16" xfId="197" applyNumberFormat="1" applyFont="1" applyBorder="1" applyAlignment="1">
      <alignment/>
    </xf>
    <xf numFmtId="164" fontId="17" fillId="95" borderId="16" xfId="197" applyNumberFormat="1" applyFont="1" applyFill="1" applyBorder="1" applyAlignment="1">
      <alignment/>
    </xf>
    <xf numFmtId="0" fontId="17" fillId="92" borderId="16" xfId="0" applyFont="1" applyFill="1" applyBorder="1" applyAlignment="1">
      <alignment horizontal="center" vertical="center"/>
    </xf>
    <xf numFmtId="0" fontId="17" fillId="92" borderId="16" xfId="0" applyFont="1" applyFill="1" applyBorder="1" applyAlignment="1">
      <alignment horizontal="center" vertical="center" wrapText="1"/>
    </xf>
    <xf numFmtId="0" fontId="113" fillId="0" borderId="51" xfId="0" applyNumberFormat="1" applyFont="1" applyFill="1" applyBorder="1" applyAlignment="1">
      <alignment vertical="top" wrapText="1" readingOrder="1"/>
    </xf>
    <xf numFmtId="176" fontId="113" fillId="0" borderId="51" xfId="0" applyNumberFormat="1" applyFont="1" applyFill="1" applyBorder="1" applyAlignment="1">
      <alignment horizontal="right" vertical="top" wrapText="1" readingOrder="1"/>
    </xf>
    <xf numFmtId="177" fontId="113" fillId="0" borderId="51" xfId="0" applyNumberFormat="1" applyFont="1" applyFill="1" applyBorder="1" applyAlignment="1">
      <alignment horizontal="right" vertical="top" wrapText="1" readingOrder="1"/>
    </xf>
    <xf numFmtId="3" fontId="17" fillId="95" borderId="16" xfId="0" applyNumberFormat="1" applyFont="1" applyFill="1" applyBorder="1" applyAlignment="1">
      <alignment/>
    </xf>
    <xf numFmtId="164" fontId="0" fillId="94" borderId="16" xfId="197" applyNumberFormat="1" applyFont="1" applyFill="1" applyBorder="1" applyAlignment="1">
      <alignment/>
    </xf>
    <xf numFmtId="43" fontId="0" fillId="94" borderId="16" xfId="197" applyFont="1" applyFill="1" applyBorder="1" applyAlignment="1">
      <alignment/>
    </xf>
    <xf numFmtId="164" fontId="0" fillId="93" borderId="16" xfId="197" applyNumberFormat="1" applyFont="1" applyFill="1" applyBorder="1" applyAlignment="1">
      <alignment/>
    </xf>
    <xf numFmtId="43" fontId="17" fillId="95" borderId="16" xfId="197" applyFont="1" applyFill="1" applyBorder="1" applyAlignment="1">
      <alignment/>
    </xf>
    <xf numFmtId="0" fontId="0" fillId="0" borderId="0" xfId="0" applyFill="1" applyAlignment="1">
      <alignment/>
    </xf>
    <xf numFmtId="9" fontId="0" fillId="0" borderId="0" xfId="418" applyFont="1" applyAlignment="1">
      <alignment/>
    </xf>
    <xf numFmtId="165" fontId="104" fillId="94" borderId="16" xfId="0" applyNumberFormat="1" applyFont="1" applyFill="1" applyBorder="1" applyAlignment="1">
      <alignment/>
    </xf>
    <xf numFmtId="10" fontId="0" fillId="0" borderId="0" xfId="0" applyNumberFormat="1" applyAlignment="1">
      <alignment/>
    </xf>
    <xf numFmtId="172" fontId="0" fillId="0" borderId="0" xfId="0" applyNumberFormat="1" applyAlignment="1">
      <alignment/>
    </xf>
    <xf numFmtId="0" fontId="17" fillId="92" borderId="16" xfId="331" applyFont="1" applyFill="1" applyBorder="1" applyAlignment="1">
      <alignment horizontal="center" wrapText="1"/>
      <protection/>
    </xf>
    <xf numFmtId="10" fontId="0" fillId="0" borderId="16" xfId="418" applyNumberFormat="1" applyFont="1" applyBorder="1" applyAlignment="1">
      <alignment horizontal="center"/>
    </xf>
    <xf numFmtId="10" fontId="0" fillId="0" borderId="16" xfId="418" applyNumberFormat="1" applyFont="1" applyFill="1" applyBorder="1" applyAlignment="1">
      <alignment horizontal="center"/>
    </xf>
    <xf numFmtId="3" fontId="0" fillId="0" borderId="16" xfId="405" applyNumberFormat="1" applyFont="1" applyFill="1" applyBorder="1" applyAlignment="1">
      <alignment horizontal="right" wrapText="1"/>
      <protection/>
    </xf>
    <xf numFmtId="165" fontId="104" fillId="0" borderId="16" xfId="229" applyNumberFormat="1" applyFont="1" applyBorder="1" applyAlignment="1">
      <alignment/>
    </xf>
    <xf numFmtId="165" fontId="104" fillId="0" borderId="16" xfId="229" applyNumberFormat="1" applyFont="1" applyBorder="1" applyAlignment="1">
      <alignment horizontal="center"/>
    </xf>
    <xf numFmtId="3" fontId="17" fillId="0" borderId="16" xfId="331" applyNumberFormat="1" applyFont="1" applyFill="1" applyBorder="1">
      <alignment/>
      <protection/>
    </xf>
    <xf numFmtId="164" fontId="0" fillId="0" borderId="45" xfId="193" applyNumberFormat="1" applyFont="1" applyFill="1" applyBorder="1" applyAlignment="1">
      <alignment/>
    </xf>
    <xf numFmtId="3" fontId="0" fillId="95" borderId="46" xfId="0" applyNumberFormat="1" applyFill="1" applyBorder="1" applyAlignment="1">
      <alignment/>
    </xf>
    <xf numFmtId="3" fontId="17" fillId="95" borderId="46" xfId="0" applyNumberFormat="1" applyFont="1" applyFill="1" applyBorder="1" applyAlignment="1">
      <alignment/>
    </xf>
    <xf numFmtId="3" fontId="0" fillId="95" borderId="16" xfId="0" applyNumberFormat="1" applyFill="1" applyBorder="1" applyAlignment="1">
      <alignment/>
    </xf>
    <xf numFmtId="10" fontId="17" fillId="0" borderId="16" xfId="418" applyNumberFormat="1" applyFont="1" applyBorder="1" applyAlignment="1">
      <alignment horizontal="center"/>
    </xf>
    <xf numFmtId="10" fontId="17" fillId="0" borderId="16" xfId="418" applyNumberFormat="1" applyFont="1" applyFill="1" applyBorder="1" applyAlignment="1">
      <alignment horizontal="center"/>
    </xf>
    <xf numFmtId="9" fontId="17" fillId="0" borderId="16" xfId="0" applyNumberFormat="1" applyFont="1" applyBorder="1" applyAlignment="1">
      <alignment horizontal="right"/>
    </xf>
    <xf numFmtId="3" fontId="0" fillId="0" borderId="16" xfId="331" applyNumberFormat="1" applyFont="1" applyBorder="1" applyAlignment="1">
      <alignment horizontal="right"/>
      <protection/>
    </xf>
    <xf numFmtId="3" fontId="17" fillId="0" borderId="16" xfId="331" applyNumberFormat="1" applyFont="1" applyBorder="1">
      <alignment/>
      <protection/>
    </xf>
    <xf numFmtId="10" fontId="17" fillId="0" borderId="16" xfId="331" applyNumberFormat="1" applyFont="1" applyBorder="1" applyAlignment="1">
      <alignment horizontal="center"/>
      <protection/>
    </xf>
    <xf numFmtId="10" fontId="17" fillId="0" borderId="16" xfId="331" applyNumberFormat="1" applyFont="1" applyFill="1" applyBorder="1" applyAlignment="1">
      <alignment horizontal="center"/>
      <protection/>
    </xf>
    <xf numFmtId="9" fontId="0" fillId="13" borderId="16" xfId="0" applyNumberFormat="1" applyFont="1" applyFill="1" applyBorder="1" applyAlignment="1">
      <alignment horizontal="center"/>
    </xf>
    <xf numFmtId="3" fontId="0" fillId="0" borderId="0" xfId="331" applyNumberFormat="1" applyFont="1" applyFill="1" applyBorder="1" applyAlignment="1">
      <alignment horizontal="right"/>
      <protection/>
    </xf>
    <xf numFmtId="3" fontId="0" fillId="0" borderId="16" xfId="331" applyNumberFormat="1" applyFont="1" applyFill="1" applyBorder="1" applyAlignment="1" quotePrefix="1">
      <alignment wrapText="1"/>
      <protection/>
    </xf>
    <xf numFmtId="3" fontId="0" fillId="0" borderId="16" xfId="331" applyNumberFormat="1" applyFont="1" applyFill="1" applyBorder="1" applyAlignment="1">
      <alignment wrapText="1"/>
      <protection/>
    </xf>
    <xf numFmtId="164" fontId="0" fillId="0" borderId="16" xfId="193" applyNumberFormat="1" applyFont="1" applyFill="1" applyBorder="1" applyAlignment="1">
      <alignment horizontal="right"/>
    </xf>
    <xf numFmtId="164" fontId="17" fillId="0" borderId="37" xfId="197" applyNumberFormat="1" applyFont="1" applyFill="1" applyBorder="1" applyAlignment="1">
      <alignment/>
    </xf>
    <xf numFmtId="0" fontId="114" fillId="0" borderId="0" xfId="331" applyFont="1" applyFill="1" applyBorder="1">
      <alignment/>
      <protection/>
    </xf>
    <xf numFmtId="0" fontId="0" fillId="93" borderId="48" xfId="399" applyFont="1" applyFill="1" applyBorder="1" applyAlignment="1">
      <alignment horizontal="center" vertical="top" wrapText="1"/>
      <protection/>
    </xf>
    <xf numFmtId="176" fontId="113" fillId="0" borderId="51" xfId="0" applyNumberFormat="1" applyFont="1" applyFill="1" applyBorder="1" applyAlignment="1">
      <alignment horizontal="right" vertical="top" wrapText="1" readingOrder="1"/>
    </xf>
    <xf numFmtId="4" fontId="17" fillId="13" borderId="16" xfId="229" applyNumberFormat="1" applyFont="1" applyFill="1" applyBorder="1" applyAlignment="1">
      <alignment horizontal="right"/>
    </xf>
    <xf numFmtId="164" fontId="0" fillId="0" borderId="16" xfId="197" applyNumberFormat="1" applyFont="1" applyBorder="1" applyAlignment="1">
      <alignment/>
    </xf>
    <xf numFmtId="3" fontId="17" fillId="13" borderId="16" xfId="229" applyNumberFormat="1" applyFont="1" applyFill="1" applyBorder="1" applyAlignment="1">
      <alignment horizontal="right"/>
    </xf>
    <xf numFmtId="0" fontId="18" fillId="93" borderId="0" xfId="0" applyFont="1" applyFill="1" applyBorder="1" applyAlignment="1">
      <alignment horizontal="center"/>
    </xf>
    <xf numFmtId="0" fontId="57" fillId="93" borderId="0" xfId="0" applyFont="1" applyFill="1" applyAlignment="1">
      <alignment horizontal="left" vertical="center" wrapText="1"/>
    </xf>
    <xf numFmtId="0" fontId="57" fillId="93" borderId="0" xfId="0" applyFont="1" applyFill="1" applyBorder="1" applyAlignment="1">
      <alignment horizontal="left" vertical="center" wrapText="1"/>
    </xf>
    <xf numFmtId="0" fontId="17" fillId="92" borderId="0" xfId="0" applyFont="1" applyFill="1" applyBorder="1" applyAlignment="1">
      <alignment horizontal="center" wrapText="1"/>
    </xf>
    <xf numFmtId="164" fontId="0" fillId="93" borderId="0" xfId="210" applyNumberFormat="1" applyFont="1" applyFill="1" applyBorder="1" applyAlignment="1">
      <alignment/>
    </xf>
    <xf numFmtId="164" fontId="17" fillId="0" borderId="0" xfId="210" applyNumberFormat="1" applyFont="1" applyFill="1" applyBorder="1" applyAlignment="1">
      <alignment horizontal="center" vertical="top" wrapText="1"/>
    </xf>
    <xf numFmtId="0" fontId="115" fillId="92" borderId="16" xfId="0" applyFont="1" applyFill="1" applyBorder="1" applyAlignment="1">
      <alignment horizontal="center"/>
    </xf>
    <xf numFmtId="165" fontId="109" fillId="0" borderId="16" xfId="229" applyNumberFormat="1" applyFont="1" applyFill="1" applyBorder="1" applyAlignment="1">
      <alignment/>
    </xf>
    <xf numFmtId="0" fontId="109" fillId="94" borderId="16" xfId="0" applyFont="1" applyFill="1" applyBorder="1" applyAlignment="1">
      <alignment/>
    </xf>
    <xf numFmtId="165" fontId="0" fillId="0" borderId="32" xfId="229" applyNumberFormat="1" applyFont="1" applyBorder="1" applyAlignment="1">
      <alignment/>
    </xf>
    <xf numFmtId="9" fontId="0" fillId="0" borderId="52" xfId="423" applyFont="1" applyBorder="1" applyAlignment="1">
      <alignment horizontal="center"/>
    </xf>
    <xf numFmtId="165" fontId="17" fillId="93" borderId="37" xfId="229" applyNumberFormat="1" applyFont="1" applyFill="1" applyBorder="1" applyAlignment="1">
      <alignment/>
    </xf>
    <xf numFmtId="9" fontId="17" fillId="93" borderId="42" xfId="423" applyFont="1" applyFill="1" applyBorder="1" applyAlignment="1">
      <alignment horizontal="center"/>
    </xf>
    <xf numFmtId="0" fontId="17" fillId="92" borderId="16" xfId="331" applyFont="1" applyFill="1" applyBorder="1" applyAlignment="1">
      <alignment horizontal="center"/>
      <protection/>
    </xf>
    <xf numFmtId="0" fontId="18" fillId="0" borderId="0" xfId="331" applyFont="1" applyBorder="1" applyAlignment="1">
      <alignment horizontal="center"/>
      <protection/>
    </xf>
    <xf numFmtId="0" fontId="0" fillId="0" borderId="0" xfId="331">
      <alignment/>
      <protection/>
    </xf>
    <xf numFmtId="42" fontId="0" fillId="0" borderId="0" xfId="229" applyNumberFormat="1" applyFont="1" applyAlignment="1">
      <alignment/>
    </xf>
    <xf numFmtId="44" fontId="0" fillId="0" borderId="0" xfId="229" applyFont="1" applyAlignment="1">
      <alignment/>
    </xf>
    <xf numFmtId="0" fontId="18" fillId="0" borderId="0" xfId="331" applyFont="1" applyBorder="1" applyAlignment="1">
      <alignment horizontal="center" wrapText="1"/>
      <protection/>
    </xf>
    <xf numFmtId="0" fontId="17" fillId="92" borderId="32" xfId="331" applyFont="1" applyFill="1" applyBorder="1">
      <alignment/>
      <protection/>
    </xf>
    <xf numFmtId="0" fontId="17" fillId="0" borderId="0" xfId="331" applyFont="1" applyFill="1" applyBorder="1" applyAlignment="1">
      <alignment horizontal="center"/>
      <protection/>
    </xf>
    <xf numFmtId="0" fontId="17" fillId="92" borderId="46" xfId="331" applyFont="1" applyFill="1" applyBorder="1">
      <alignment/>
      <protection/>
    </xf>
    <xf numFmtId="0" fontId="17" fillId="91" borderId="16" xfId="331" applyFont="1" applyFill="1" applyBorder="1">
      <alignment/>
      <protection/>
    </xf>
    <xf numFmtId="0" fontId="0" fillId="91" borderId="16" xfId="331" applyFill="1" applyBorder="1">
      <alignment/>
      <protection/>
    </xf>
    <xf numFmtId="0" fontId="0" fillId="96" borderId="16" xfId="331" applyFill="1" applyBorder="1">
      <alignment/>
      <protection/>
    </xf>
    <xf numFmtId="0" fontId="0" fillId="0" borderId="0" xfId="331" applyFill="1" applyBorder="1">
      <alignment/>
      <protection/>
    </xf>
    <xf numFmtId="0" fontId="0" fillId="0" borderId="16" xfId="331" applyBorder="1">
      <alignment/>
      <protection/>
    </xf>
    <xf numFmtId="165" fontId="0" fillId="0" borderId="16" xfId="229" applyNumberFormat="1" applyFont="1" applyBorder="1" applyAlignment="1">
      <alignment/>
    </xf>
    <xf numFmtId="165" fontId="0" fillId="96" borderId="16" xfId="229" applyNumberFormat="1" applyFont="1" applyFill="1" applyBorder="1" applyAlignment="1">
      <alignment/>
    </xf>
    <xf numFmtId="165" fontId="0" fillId="0" borderId="16" xfId="229" applyNumberFormat="1" applyFont="1" applyBorder="1" applyAlignment="1">
      <alignment/>
    </xf>
    <xf numFmtId="165" fontId="0" fillId="91" borderId="16" xfId="229" applyNumberFormat="1" applyFont="1" applyFill="1" applyBorder="1" applyAlignment="1">
      <alignment/>
    </xf>
    <xf numFmtId="44" fontId="0" fillId="0" borderId="53" xfId="229" applyFont="1" applyBorder="1" applyAlignment="1">
      <alignment/>
    </xf>
    <xf numFmtId="44" fontId="0" fillId="0" borderId="0" xfId="229" applyFont="1" applyBorder="1" applyAlignment="1">
      <alignment/>
    </xf>
    <xf numFmtId="44" fontId="0" fillId="0" borderId="54" xfId="229" applyFont="1" applyBorder="1" applyAlignment="1">
      <alignment/>
    </xf>
    <xf numFmtId="0" fontId="0" fillId="0" borderId="16" xfId="331" applyFont="1" applyBorder="1">
      <alignment/>
      <protection/>
    </xf>
    <xf numFmtId="165" fontId="0" fillId="96" borderId="16" xfId="229" applyNumberFormat="1" applyFont="1" applyFill="1" applyBorder="1" applyAlignment="1">
      <alignment/>
    </xf>
    <xf numFmtId="165" fontId="0" fillId="93" borderId="16" xfId="229" applyNumberFormat="1" applyFont="1" applyFill="1" applyBorder="1" applyAlignment="1">
      <alignment/>
    </xf>
    <xf numFmtId="9" fontId="0" fillId="0" borderId="16" xfId="423" applyFont="1" applyBorder="1" applyAlignment="1">
      <alignment horizontal="center"/>
    </xf>
    <xf numFmtId="9" fontId="0" fillId="96" borderId="16" xfId="423" applyFont="1" applyFill="1" applyBorder="1" applyAlignment="1">
      <alignment horizontal="center"/>
    </xf>
    <xf numFmtId="9" fontId="0" fillId="0" borderId="0" xfId="423" applyFont="1" applyBorder="1" applyAlignment="1">
      <alignment horizontal="center"/>
    </xf>
    <xf numFmtId="14" fontId="0" fillId="0" borderId="0" xfId="331" applyNumberFormat="1" applyFont="1">
      <alignment/>
      <protection/>
    </xf>
    <xf numFmtId="44" fontId="0" fillId="0" borderId="50" xfId="229" applyFont="1" applyBorder="1" applyAlignment="1">
      <alignment/>
    </xf>
    <xf numFmtId="44" fontId="0" fillId="0" borderId="55" xfId="229" applyFont="1" applyBorder="1" applyAlignment="1">
      <alignment/>
    </xf>
    <xf numFmtId="44" fontId="0" fillId="0" borderId="56" xfId="229" applyFont="1" applyBorder="1" applyAlignment="1">
      <alignment/>
    </xf>
    <xf numFmtId="0" fontId="17" fillId="0" borderId="16" xfId="331" applyFont="1" applyBorder="1">
      <alignment/>
      <protection/>
    </xf>
    <xf numFmtId="165" fontId="17" fillId="0" borderId="16" xfId="229" applyNumberFormat="1" applyFont="1" applyBorder="1" applyAlignment="1">
      <alignment/>
    </xf>
    <xf numFmtId="0" fontId="0" fillId="96" borderId="16" xfId="331" applyFont="1" applyFill="1" applyBorder="1">
      <alignment/>
      <protection/>
    </xf>
    <xf numFmtId="9" fontId="17" fillId="0" borderId="16" xfId="423" applyFont="1" applyBorder="1" applyAlignment="1">
      <alignment horizontal="center"/>
    </xf>
    <xf numFmtId="9" fontId="17" fillId="0" borderId="0" xfId="423" applyFont="1" applyBorder="1" applyAlignment="1">
      <alignment horizontal="center"/>
    </xf>
    <xf numFmtId="0" fontId="116" fillId="0" borderId="0" xfId="331" applyFont="1">
      <alignment/>
      <protection/>
    </xf>
    <xf numFmtId="0" fontId="117" fillId="0" borderId="0" xfId="331" applyFont="1">
      <alignment/>
      <protection/>
    </xf>
    <xf numFmtId="0" fontId="91" fillId="0" borderId="0" xfId="349" applyFont="1" applyAlignment="1">
      <alignment wrapText="1"/>
      <protection/>
    </xf>
    <xf numFmtId="0" fontId="107" fillId="97" borderId="32" xfId="349" applyFont="1" applyFill="1" applyBorder="1" applyAlignment="1">
      <alignment horizontal="center" wrapText="1"/>
      <protection/>
    </xf>
    <xf numFmtId="0" fontId="107" fillId="2" borderId="32" xfId="349" applyFont="1" applyFill="1" applyBorder="1" applyAlignment="1">
      <alignment wrapText="1"/>
      <protection/>
    </xf>
    <xf numFmtId="0" fontId="107" fillId="2" borderId="32" xfId="349" applyFont="1" applyFill="1" applyBorder="1" applyAlignment="1">
      <alignment horizontal="center" wrapText="1"/>
      <protection/>
    </xf>
    <xf numFmtId="0" fontId="107" fillId="98" borderId="32" xfId="349" applyFont="1" applyFill="1" applyBorder="1" applyAlignment="1">
      <alignment wrapText="1"/>
      <protection/>
    </xf>
    <xf numFmtId="0" fontId="107" fillId="97" borderId="48" xfId="349" applyFont="1" applyFill="1" applyBorder="1" applyAlignment="1">
      <alignment horizontal="center" wrapText="1"/>
      <protection/>
    </xf>
    <xf numFmtId="0" fontId="107" fillId="2" borderId="48" xfId="349" applyFont="1" applyFill="1" applyBorder="1" applyAlignment="1">
      <alignment wrapText="1"/>
      <protection/>
    </xf>
    <xf numFmtId="0" fontId="107" fillId="2" borderId="48" xfId="349" applyFont="1" applyFill="1" applyBorder="1" applyAlignment="1">
      <alignment horizontal="center" wrapText="1"/>
      <protection/>
    </xf>
    <xf numFmtId="0" fontId="107" fillId="98" borderId="48" xfId="349" applyFont="1" applyFill="1" applyBorder="1" applyAlignment="1">
      <alignment wrapText="1"/>
      <protection/>
    </xf>
    <xf numFmtId="0" fontId="107" fillId="98" borderId="32" xfId="349" applyFont="1" applyFill="1" applyBorder="1" applyAlignment="1">
      <alignment horizontal="center" vertical="center" wrapText="1"/>
      <protection/>
    </xf>
    <xf numFmtId="0" fontId="107" fillId="98" borderId="48" xfId="349" applyFont="1" applyFill="1" applyBorder="1" applyAlignment="1">
      <alignment vertical="center" wrapText="1"/>
      <protection/>
    </xf>
    <xf numFmtId="14" fontId="78" fillId="0" borderId="16" xfId="0" applyNumberFormat="1" applyFont="1" applyBorder="1" applyAlignment="1">
      <alignment horizontal="left" vertical="top" wrapText="1"/>
    </xf>
    <xf numFmtId="0" fontId="78" fillId="0" borderId="16" xfId="0" applyFont="1" applyBorder="1" applyAlignment="1">
      <alignment horizontal="left" vertical="top" wrapText="1"/>
    </xf>
    <xf numFmtId="0" fontId="78" fillId="0" borderId="16" xfId="0" applyFont="1" applyFill="1" applyBorder="1" applyAlignment="1">
      <alignment horizontal="left" vertical="top" wrapText="1"/>
    </xf>
    <xf numFmtId="0" fontId="0" fillId="99" borderId="16" xfId="0" applyFill="1" applyBorder="1" applyAlignment="1">
      <alignment horizontal="center"/>
    </xf>
    <xf numFmtId="0" fontId="91" fillId="0" borderId="0" xfId="349" applyFont="1" applyFill="1" applyAlignment="1">
      <alignment wrapText="1"/>
      <protection/>
    </xf>
    <xf numFmtId="14" fontId="78" fillId="0" borderId="32" xfId="0" applyNumberFormat="1" applyFont="1" applyBorder="1" applyAlignment="1">
      <alignment horizontal="left" vertical="top" wrapText="1"/>
    </xf>
    <xf numFmtId="0" fontId="55" fillId="0" borderId="16" xfId="0" applyFont="1" applyBorder="1" applyAlignment="1">
      <alignment horizontal="center" vertical="center" wrapText="1"/>
    </xf>
    <xf numFmtId="0" fontId="55" fillId="99" borderId="16" xfId="0" applyFont="1" applyFill="1" applyBorder="1" applyAlignment="1">
      <alignment horizontal="center" vertical="center"/>
    </xf>
    <xf numFmtId="0" fontId="118" fillId="0" borderId="16" xfId="349" applyFont="1" applyBorder="1" applyAlignment="1">
      <alignment horizontal="center" vertical="center" wrapText="1"/>
      <protection/>
    </xf>
    <xf numFmtId="0" fontId="55" fillId="0" borderId="0" xfId="0" applyFont="1" applyAlignment="1">
      <alignment horizontal="center" vertical="center"/>
    </xf>
    <xf numFmtId="0" fontId="55" fillId="0" borderId="16" xfId="0" applyFont="1" applyBorder="1" applyAlignment="1">
      <alignment horizontal="center" vertical="center"/>
    </xf>
    <xf numFmtId="0" fontId="118" fillId="0" borderId="16" xfId="349" applyFont="1" applyFill="1" applyBorder="1" applyAlignment="1">
      <alignment horizontal="center" vertical="center" wrapText="1"/>
      <protection/>
    </xf>
    <xf numFmtId="0" fontId="91" fillId="93" borderId="0" xfId="349" applyFont="1" applyFill="1" applyAlignment="1">
      <alignment wrapText="1"/>
      <protection/>
    </xf>
    <xf numFmtId="0" fontId="91" fillId="93" borderId="0" xfId="349" applyFont="1" applyFill="1" applyAlignment="1">
      <alignment/>
      <protection/>
    </xf>
    <xf numFmtId="0" fontId="91" fillId="93" borderId="0" xfId="349" applyFont="1" applyFill="1" applyAlignment="1">
      <alignment horizontal="center" wrapText="1"/>
      <protection/>
    </xf>
    <xf numFmtId="0" fontId="91" fillId="0" borderId="0" xfId="349" applyFont="1" applyAlignment="1">
      <alignment horizontal="center" wrapText="1"/>
      <protection/>
    </xf>
    <xf numFmtId="0" fontId="91" fillId="0" borderId="0" xfId="349" applyFont="1">
      <alignment/>
      <protection/>
    </xf>
    <xf numFmtId="0" fontId="91" fillId="0" borderId="0" xfId="349" applyFont="1" applyAlignment="1">
      <alignment vertical="center"/>
      <protection/>
    </xf>
    <xf numFmtId="0" fontId="107" fillId="98" borderId="33" xfId="349" applyFont="1" applyFill="1" applyBorder="1" applyAlignment="1">
      <alignment horizontal="center" vertical="center" wrapText="1"/>
      <protection/>
    </xf>
    <xf numFmtId="0" fontId="91" fillId="0" borderId="16" xfId="349" applyFont="1" applyBorder="1" applyAlignment="1">
      <alignment horizontal="center" vertical="center" wrapText="1"/>
      <protection/>
    </xf>
    <xf numFmtId="0" fontId="91" fillId="0" borderId="0" xfId="349" applyFont="1" applyAlignment="1">
      <alignment horizontal="center" vertical="center"/>
      <protection/>
    </xf>
    <xf numFmtId="0" fontId="89" fillId="0" borderId="16" xfId="0" applyFont="1" applyBorder="1" applyAlignment="1">
      <alignment horizontal="center" wrapText="1"/>
    </xf>
    <xf numFmtId="0" fontId="89" fillId="99" borderId="16" xfId="0" applyFont="1" applyFill="1" applyBorder="1" applyAlignment="1">
      <alignment horizontal="center"/>
    </xf>
    <xf numFmtId="0" fontId="78" fillId="99" borderId="16" xfId="0" applyFont="1" applyFill="1" applyBorder="1" applyAlignment="1">
      <alignment horizontal="center" vertical="center"/>
    </xf>
    <xf numFmtId="3" fontId="91" fillId="0" borderId="16" xfId="349" applyNumberFormat="1" applyFont="1" applyBorder="1" applyAlignment="1">
      <alignment horizontal="center" vertical="center" wrapText="1"/>
      <protection/>
    </xf>
    <xf numFmtId="0" fontId="91" fillId="0" borderId="0" xfId="349" applyFont="1" applyAlignment="1">
      <alignment vertical="center" wrapText="1"/>
      <protection/>
    </xf>
    <xf numFmtId="0" fontId="91" fillId="93" borderId="0" xfId="349" applyFont="1" applyFill="1" applyBorder="1" applyAlignment="1">
      <alignment horizontal="left"/>
      <protection/>
    </xf>
    <xf numFmtId="0" fontId="91" fillId="93" borderId="0" xfId="349" applyFont="1" applyFill="1" applyBorder="1" applyAlignment="1">
      <alignment horizontal="center" vertical="center"/>
      <protection/>
    </xf>
    <xf numFmtId="0" fontId="91" fillId="93" borderId="0" xfId="349" applyFont="1" applyFill="1">
      <alignment/>
      <protection/>
    </xf>
    <xf numFmtId="0" fontId="91" fillId="93" borderId="0" xfId="349" applyFont="1" applyFill="1" applyAlignment="1">
      <alignment horizontal="center" vertical="center"/>
      <protection/>
    </xf>
    <xf numFmtId="0" fontId="91" fillId="0" borderId="0" xfId="348" applyFont="1" applyAlignment="1">
      <alignment wrapText="1"/>
      <protection/>
    </xf>
    <xf numFmtId="0" fontId="107" fillId="97" borderId="32" xfId="348" applyFont="1" applyFill="1" applyBorder="1" applyAlignment="1">
      <alignment horizontal="center" wrapText="1"/>
      <protection/>
    </xf>
    <xf numFmtId="0" fontId="107" fillId="2" borderId="32" xfId="348" applyFont="1" applyFill="1" applyBorder="1" applyAlignment="1">
      <alignment wrapText="1"/>
      <protection/>
    </xf>
    <xf numFmtId="0" fontId="107" fillId="2" borderId="32" xfId="348" applyFont="1" applyFill="1" applyBorder="1" applyAlignment="1">
      <alignment horizontal="center" wrapText="1"/>
      <protection/>
    </xf>
    <xf numFmtId="0" fontId="107" fillId="98" borderId="32" xfId="348" applyFont="1" applyFill="1" applyBorder="1" applyAlignment="1">
      <alignment wrapText="1"/>
      <protection/>
    </xf>
    <xf numFmtId="0" fontId="107" fillId="97" borderId="48" xfId="348" applyFont="1" applyFill="1" applyBorder="1" applyAlignment="1">
      <alignment horizontal="center" wrapText="1"/>
      <protection/>
    </xf>
    <xf numFmtId="0" fontId="107" fillId="2" borderId="48" xfId="348" applyFont="1" applyFill="1" applyBorder="1" applyAlignment="1">
      <alignment wrapText="1"/>
      <protection/>
    </xf>
    <xf numFmtId="0" fontId="107" fillId="2" borderId="48" xfId="348" applyFont="1" applyFill="1" applyBorder="1" applyAlignment="1">
      <alignment horizontal="center" wrapText="1"/>
      <protection/>
    </xf>
    <xf numFmtId="0" fontId="107" fillId="98" borderId="48" xfId="348" applyFont="1" applyFill="1" applyBorder="1" applyAlignment="1">
      <alignment wrapText="1"/>
      <protection/>
    </xf>
    <xf numFmtId="0" fontId="107" fillId="98" borderId="32" xfId="348" applyFont="1" applyFill="1" applyBorder="1" applyAlignment="1">
      <alignment horizontal="center" vertical="center" wrapText="1"/>
      <protection/>
    </xf>
    <xf numFmtId="0" fontId="107" fillId="98" borderId="48" xfId="348" applyFont="1" applyFill="1" applyBorder="1" applyAlignment="1">
      <alignment vertical="center" wrapText="1"/>
      <protection/>
    </xf>
    <xf numFmtId="0" fontId="91" fillId="0" borderId="0" xfId="348" applyFont="1" applyFill="1" applyAlignment="1">
      <alignment wrapText="1"/>
      <protection/>
    </xf>
    <xf numFmtId="0" fontId="118" fillId="0" borderId="16" xfId="348" applyFont="1" applyBorder="1" applyAlignment="1">
      <alignment horizontal="center" vertical="center" wrapText="1"/>
      <protection/>
    </xf>
    <xf numFmtId="0" fontId="118" fillId="0" borderId="16" xfId="348" applyFont="1" applyFill="1" applyBorder="1" applyAlignment="1">
      <alignment horizontal="center" vertical="center" wrapText="1"/>
      <protection/>
    </xf>
    <xf numFmtId="0" fontId="91" fillId="93" borderId="0" xfId="348" applyFont="1" applyFill="1" applyAlignment="1">
      <alignment wrapText="1"/>
      <protection/>
    </xf>
    <xf numFmtId="0" fontId="91" fillId="0" borderId="0" xfId="348" applyFont="1" applyAlignment="1">
      <alignment horizontal="center" wrapText="1"/>
      <protection/>
    </xf>
    <xf numFmtId="0" fontId="91" fillId="0" borderId="0" xfId="348" applyFont="1">
      <alignment/>
      <protection/>
    </xf>
    <xf numFmtId="0" fontId="91" fillId="0" borderId="0" xfId="348" applyFont="1" applyAlignment="1">
      <alignment vertical="center"/>
      <protection/>
    </xf>
    <xf numFmtId="0" fontId="107" fillId="98" borderId="33" xfId="348" applyFont="1" applyFill="1" applyBorder="1" applyAlignment="1">
      <alignment horizontal="center" vertical="center" wrapText="1"/>
      <protection/>
    </xf>
    <xf numFmtId="0" fontId="91" fillId="0" borderId="16" xfId="348" applyFont="1" applyBorder="1" applyAlignment="1">
      <alignment horizontal="center" vertical="center" wrapText="1"/>
      <protection/>
    </xf>
    <xf numFmtId="0" fontId="91" fillId="0" borderId="0" xfId="348" applyFont="1" applyAlignment="1">
      <alignment horizontal="center" vertical="center"/>
      <protection/>
    </xf>
    <xf numFmtId="3" fontId="91" fillId="0" borderId="16" xfId="348" applyNumberFormat="1" applyFont="1" applyBorder="1" applyAlignment="1">
      <alignment horizontal="center" vertical="center" wrapText="1"/>
      <protection/>
    </xf>
    <xf numFmtId="0" fontId="91" fillId="0" borderId="0" xfId="348" applyFont="1" applyAlignment="1">
      <alignment vertical="center" wrapText="1"/>
      <protection/>
    </xf>
    <xf numFmtId="0" fontId="91" fillId="93" borderId="0" xfId="348" applyFont="1" applyFill="1" applyBorder="1" applyAlignment="1">
      <alignment horizontal="left"/>
      <protection/>
    </xf>
    <xf numFmtId="0" fontId="91" fillId="93" borderId="0" xfId="348" applyFont="1" applyFill="1" applyBorder="1" applyAlignment="1">
      <alignment horizontal="center" vertical="center"/>
      <protection/>
    </xf>
    <xf numFmtId="0" fontId="91" fillId="93" borderId="0" xfId="348" applyFont="1" applyFill="1">
      <alignment/>
      <protection/>
    </xf>
    <xf numFmtId="0" fontId="91" fillId="93" borderId="0" xfId="348" applyFont="1" applyFill="1" applyAlignment="1">
      <alignment horizontal="center" vertical="center"/>
      <protection/>
    </xf>
    <xf numFmtId="0" fontId="0" fillId="0" borderId="0" xfId="0" applyAlignment="1">
      <alignment vertical="top" wrapText="1"/>
    </xf>
    <xf numFmtId="0" fontId="0" fillId="0" borderId="0" xfId="0" applyAlignment="1">
      <alignment wrapText="1"/>
    </xf>
    <xf numFmtId="14" fontId="17" fillId="93" borderId="16" xfId="331" applyNumberFormat="1" applyFont="1" applyFill="1" applyBorder="1" applyAlignment="1">
      <alignment horizontal="left"/>
      <protection/>
    </xf>
    <xf numFmtId="3" fontId="0" fillId="93" borderId="16" xfId="331" applyNumberFormat="1" applyFont="1" applyFill="1" applyBorder="1" applyAlignment="1">
      <alignment vertical="center"/>
      <protection/>
    </xf>
    <xf numFmtId="3" fontId="0" fillId="93" borderId="16" xfId="405" applyNumberFormat="1" applyFont="1" applyFill="1" applyBorder="1" applyAlignment="1">
      <alignment horizontal="right"/>
      <protection/>
    </xf>
    <xf numFmtId="172" fontId="0" fillId="93" borderId="16" xfId="331" applyNumberFormat="1" applyFont="1" applyFill="1" applyBorder="1" applyAlignment="1">
      <alignment horizontal="center"/>
      <protection/>
    </xf>
    <xf numFmtId="173" fontId="0" fillId="93" borderId="16" xfId="331" applyNumberFormat="1" applyFont="1" applyFill="1" applyBorder="1">
      <alignment/>
      <protection/>
    </xf>
    <xf numFmtId="164" fontId="0" fillId="93" borderId="16" xfId="193" applyNumberFormat="1" applyFont="1" applyFill="1" applyBorder="1" applyAlignment="1">
      <alignment/>
    </xf>
    <xf numFmtId="164" fontId="17" fillId="93" borderId="37" xfId="197" applyNumberFormat="1" applyFont="1" applyFill="1" applyBorder="1" applyAlignment="1">
      <alignment/>
    </xf>
    <xf numFmtId="0" fontId="78" fillId="93" borderId="16" xfId="0" applyFont="1" applyFill="1" applyBorder="1" applyAlignment="1">
      <alignment horizontal="left" vertical="top" wrapText="1"/>
    </xf>
    <xf numFmtId="165" fontId="104" fillId="0" borderId="0" xfId="0" applyNumberFormat="1" applyFont="1" applyAlignment="1">
      <alignment/>
    </xf>
    <xf numFmtId="0" fontId="0" fillId="0" borderId="0" xfId="0" applyFont="1" applyAlignment="1">
      <alignment horizontal="left" vertical="center" wrapText="1"/>
    </xf>
    <xf numFmtId="0" fontId="17" fillId="100" borderId="33" xfId="0" applyFont="1" applyFill="1" applyBorder="1" applyAlignment="1">
      <alignment horizontal="center"/>
    </xf>
    <xf numFmtId="0" fontId="17" fillId="100" borderId="7" xfId="0" applyFont="1" applyFill="1" applyBorder="1" applyAlignment="1">
      <alignment horizontal="center"/>
    </xf>
    <xf numFmtId="0" fontId="17" fillId="100" borderId="34" xfId="0" applyFont="1" applyFill="1" applyBorder="1" applyAlignment="1">
      <alignment horizontal="center"/>
    </xf>
    <xf numFmtId="0" fontId="0" fillId="0" borderId="0" xfId="0" applyFont="1" applyAlignment="1">
      <alignment vertical="top" wrapText="1"/>
    </xf>
    <xf numFmtId="0" fontId="18" fillId="0" borderId="0" xfId="0" applyFont="1" applyAlignment="1">
      <alignment horizontal="center" wrapText="1"/>
    </xf>
    <xf numFmtId="0" fontId="18" fillId="0" borderId="0" xfId="0" applyFont="1" applyAlignment="1">
      <alignment horizontal="center"/>
    </xf>
    <xf numFmtId="0" fontId="18" fillId="0" borderId="55" xfId="0" applyFont="1" applyBorder="1" applyAlignment="1">
      <alignment horizontal="center" wrapText="1"/>
    </xf>
    <xf numFmtId="0" fontId="17" fillId="92" borderId="16" xfId="0" applyFont="1" applyFill="1" applyBorder="1" applyAlignment="1">
      <alignment horizontal="center"/>
    </xf>
    <xf numFmtId="0" fontId="0" fillId="0" borderId="0" xfId="355" applyFont="1" applyAlignment="1">
      <alignment horizontal="left" wrapText="1"/>
      <protection/>
    </xf>
    <xf numFmtId="0" fontId="0" fillId="0" borderId="0" xfId="355" applyFont="1" applyAlignment="1">
      <alignment horizontal="left"/>
      <protection/>
    </xf>
    <xf numFmtId="0" fontId="18" fillId="0" borderId="55" xfId="0" applyNumberFormat="1" applyFont="1" applyBorder="1" applyAlignment="1" quotePrefix="1">
      <alignment horizontal="center" wrapText="1"/>
    </xf>
    <xf numFmtId="0" fontId="17" fillId="92" borderId="34" xfId="0" applyFont="1" applyFill="1" applyBorder="1" applyAlignment="1">
      <alignment horizontal="center"/>
    </xf>
    <xf numFmtId="0" fontId="0" fillId="0" borderId="0" xfId="355" applyFont="1" applyAlignment="1">
      <alignment vertical="top" wrapText="1"/>
      <protection/>
    </xf>
    <xf numFmtId="0" fontId="18" fillId="0" borderId="0" xfId="0" applyFont="1" applyBorder="1" applyAlignment="1">
      <alignment horizontal="center" wrapText="1"/>
    </xf>
    <xf numFmtId="0" fontId="17" fillId="92" borderId="33" xfId="0" applyFont="1" applyFill="1" applyBorder="1" applyAlignment="1">
      <alignment horizontal="center"/>
    </xf>
    <xf numFmtId="0" fontId="0" fillId="0" borderId="0" xfId="0" applyAlignment="1">
      <alignment/>
    </xf>
    <xf numFmtId="176" fontId="113" fillId="0" borderId="57" xfId="0" applyNumberFormat="1" applyFont="1" applyFill="1" applyBorder="1" applyAlignment="1">
      <alignment horizontal="right" vertical="top" wrapText="1" readingOrder="1"/>
    </xf>
    <xf numFmtId="176" fontId="113" fillId="0" borderId="58" xfId="0" applyNumberFormat="1" applyFont="1" applyFill="1" applyBorder="1" applyAlignment="1">
      <alignment horizontal="right" vertical="top" wrapText="1" readingOrder="1"/>
    </xf>
    <xf numFmtId="0" fontId="0" fillId="92" borderId="7" xfId="0" applyFill="1" applyBorder="1" applyAlignment="1">
      <alignment/>
    </xf>
    <xf numFmtId="0" fontId="0" fillId="92" borderId="34" xfId="0" applyFill="1" applyBorder="1" applyAlignment="1">
      <alignment/>
    </xf>
    <xf numFmtId="176" fontId="113" fillId="0" borderId="51" xfId="0" applyNumberFormat="1" applyFont="1" applyFill="1" applyBorder="1" applyAlignment="1">
      <alignment horizontal="right" vertical="top" wrapText="1" readingOrder="1"/>
    </xf>
    <xf numFmtId="0" fontId="78" fillId="0" borderId="58" xfId="0" applyNumberFormat="1"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55" fillId="0" borderId="54" xfId="0" applyFont="1" applyBorder="1" applyAlignment="1">
      <alignment vertical="top" wrapText="1"/>
    </xf>
    <xf numFmtId="0" fontId="55" fillId="0" borderId="48" xfId="0" applyFont="1" applyBorder="1" applyAlignment="1">
      <alignment vertical="top" wrapText="1"/>
    </xf>
    <xf numFmtId="0" fontId="55" fillId="0" borderId="53" xfId="0" applyFont="1" applyBorder="1" applyAlignment="1">
      <alignment vertical="top" wrapText="1"/>
    </xf>
    <xf numFmtId="0" fontId="18" fillId="0" borderId="0" xfId="0" applyFont="1" applyBorder="1" applyAlignment="1">
      <alignment horizontal="center"/>
    </xf>
    <xf numFmtId="0" fontId="17" fillId="92" borderId="32" xfId="0" applyFont="1" applyFill="1" applyBorder="1" applyAlignment="1">
      <alignment horizontal="center"/>
    </xf>
    <xf numFmtId="0" fontId="0" fillId="92" borderId="48" xfId="0" applyFill="1" applyBorder="1" applyAlignment="1">
      <alignment horizontal="center"/>
    </xf>
    <xf numFmtId="0" fontId="0" fillId="92" borderId="46" xfId="0" applyFill="1" applyBorder="1" applyAlignment="1">
      <alignment horizontal="center"/>
    </xf>
    <xf numFmtId="0" fontId="17" fillId="92" borderId="16" xfId="0" applyFont="1" applyFill="1" applyBorder="1" applyAlignment="1">
      <alignment/>
    </xf>
    <xf numFmtId="0" fontId="17" fillId="92" borderId="16" xfId="0" applyFont="1" applyFill="1" applyBorder="1" applyAlignment="1">
      <alignment horizontal="center" wrapText="1"/>
    </xf>
    <xf numFmtId="44" fontId="0" fillId="101" borderId="59" xfId="229" applyFont="1" applyFill="1" applyBorder="1" applyAlignment="1">
      <alignment horizontal="center"/>
    </xf>
    <xf numFmtId="44" fontId="0" fillId="101" borderId="47" xfId="229" applyFont="1" applyFill="1" applyBorder="1" applyAlignment="1">
      <alignment horizontal="center"/>
    </xf>
    <xf numFmtId="44" fontId="0" fillId="101" borderId="60" xfId="229" applyFont="1" applyFill="1" applyBorder="1" applyAlignment="1">
      <alignment horizontal="center"/>
    </xf>
    <xf numFmtId="0" fontId="18" fillId="0" borderId="0" xfId="331" applyFont="1" applyBorder="1" applyAlignment="1">
      <alignment horizontal="center" wrapText="1"/>
      <protection/>
    </xf>
    <xf numFmtId="0" fontId="18" fillId="0" borderId="0" xfId="331" applyFont="1" applyBorder="1" applyAlignment="1">
      <alignment horizontal="center"/>
      <protection/>
    </xf>
    <xf numFmtId="0" fontId="18" fillId="0" borderId="55" xfId="331" applyFont="1" applyBorder="1" applyAlignment="1">
      <alignment horizontal="center" wrapText="1"/>
      <protection/>
    </xf>
    <xf numFmtId="0" fontId="17" fillId="92" borderId="16" xfId="331" applyFont="1" applyFill="1" applyBorder="1" applyAlignment="1">
      <alignment horizontal="center"/>
      <protection/>
    </xf>
    <xf numFmtId="0" fontId="17" fillId="92" borderId="33" xfId="331" applyFont="1" applyFill="1" applyBorder="1" applyAlignment="1">
      <alignment horizontal="center"/>
      <protection/>
    </xf>
    <xf numFmtId="0" fontId="17" fillId="92" borderId="7" xfId="331" applyFont="1" applyFill="1" applyBorder="1" applyAlignment="1">
      <alignment horizontal="center"/>
      <protection/>
    </xf>
    <xf numFmtId="0" fontId="17" fillId="92" borderId="34" xfId="331" applyFont="1" applyFill="1" applyBorder="1" applyAlignment="1">
      <alignment horizontal="center"/>
      <protection/>
    </xf>
    <xf numFmtId="0" fontId="104" fillId="0" borderId="0" xfId="0" applyFont="1" applyAlignment="1">
      <alignment horizontal="left"/>
    </xf>
    <xf numFmtId="0" fontId="119" fillId="0" borderId="32" xfId="0" applyFont="1" applyBorder="1" applyAlignment="1">
      <alignment horizontal="center" wrapText="1"/>
    </xf>
    <xf numFmtId="0" fontId="119" fillId="0" borderId="32" xfId="0" applyFont="1" applyBorder="1" applyAlignment="1">
      <alignment horizontal="center"/>
    </xf>
    <xf numFmtId="0" fontId="109" fillId="92" borderId="16" xfId="0" applyFont="1" applyFill="1" applyBorder="1" applyAlignment="1">
      <alignment horizontal="center"/>
    </xf>
    <xf numFmtId="0" fontId="119" fillId="0" borderId="50" xfId="0" applyFont="1" applyBorder="1" applyAlignment="1">
      <alignment horizontal="center" wrapText="1"/>
    </xf>
    <xf numFmtId="0" fontId="119" fillId="0" borderId="55" xfId="0" applyFont="1" applyBorder="1" applyAlignment="1">
      <alignment horizontal="center" wrapText="1"/>
    </xf>
    <xf numFmtId="0" fontId="119" fillId="0" borderId="56" xfId="0" applyFont="1" applyBorder="1" applyAlignment="1">
      <alignment horizontal="center" wrapText="1"/>
    </xf>
    <xf numFmtId="0" fontId="56" fillId="0" borderId="0" xfId="331" applyFont="1" applyFill="1" applyAlignment="1">
      <alignment horizontal="left"/>
      <protection/>
    </xf>
    <xf numFmtId="0" fontId="0" fillId="0" borderId="0" xfId="331" applyFont="1" applyFill="1" applyAlignment="1">
      <alignment horizontal="left"/>
      <protection/>
    </xf>
    <xf numFmtId="0" fontId="36" fillId="92" borderId="16" xfId="331" applyFont="1" applyFill="1" applyBorder="1" applyAlignment="1">
      <alignment horizontal="center" wrapText="1"/>
      <protection/>
    </xf>
    <xf numFmtId="0" fontId="17" fillId="92" borderId="16" xfId="331" applyFont="1" applyFill="1" applyBorder="1" applyAlignment="1">
      <alignment horizontal="center" wrapText="1"/>
      <protection/>
    </xf>
    <xf numFmtId="0" fontId="36" fillId="92" borderId="16" xfId="405" applyFont="1" applyFill="1" applyBorder="1" applyAlignment="1">
      <alignment horizontal="center" wrapText="1"/>
      <protection/>
    </xf>
    <xf numFmtId="0" fontId="18" fillId="0" borderId="43" xfId="331" applyFont="1" applyFill="1" applyBorder="1" applyAlignment="1">
      <alignment horizontal="center" wrapText="1"/>
      <protection/>
    </xf>
    <xf numFmtId="0" fontId="18" fillId="0" borderId="61" xfId="331" applyFont="1" applyFill="1" applyBorder="1" applyAlignment="1">
      <alignment horizontal="center"/>
      <protection/>
    </xf>
    <xf numFmtId="0" fontId="18" fillId="0" borderId="62" xfId="331" applyFont="1" applyFill="1" applyBorder="1" applyAlignment="1">
      <alignment horizontal="center"/>
      <protection/>
    </xf>
    <xf numFmtId="0" fontId="18" fillId="0" borderId="63" xfId="331" applyFont="1" applyFill="1" applyBorder="1" applyAlignment="1">
      <alignment horizontal="center" wrapText="1"/>
      <protection/>
    </xf>
    <xf numFmtId="0" fontId="18" fillId="0" borderId="0" xfId="331" applyFont="1" applyFill="1" applyBorder="1" applyAlignment="1">
      <alignment horizontal="center" wrapText="1"/>
      <protection/>
    </xf>
    <xf numFmtId="0" fontId="18" fillId="0" borderId="64" xfId="331" applyFont="1" applyFill="1" applyBorder="1" applyAlignment="1">
      <alignment horizontal="center" wrapText="1"/>
      <protection/>
    </xf>
    <xf numFmtId="0" fontId="18" fillId="0" borderId="54" xfId="331" applyFont="1" applyBorder="1" applyAlignment="1">
      <alignment horizontal="center" wrapText="1"/>
      <protection/>
    </xf>
    <xf numFmtId="0" fontId="18" fillId="0" borderId="48" xfId="331" applyFont="1" applyBorder="1" applyAlignment="1">
      <alignment horizontal="center"/>
      <protection/>
    </xf>
    <xf numFmtId="0" fontId="18" fillId="0" borderId="53" xfId="331" applyFont="1" applyBorder="1" applyAlignment="1">
      <alignment horizontal="center"/>
      <protection/>
    </xf>
    <xf numFmtId="0" fontId="57" fillId="0" borderId="0" xfId="331" applyFont="1" applyAlignment="1">
      <alignment horizontal="left" wrapText="1"/>
      <protection/>
    </xf>
    <xf numFmtId="0" fontId="0" fillId="0" borderId="0" xfId="331" applyFont="1" applyAlignment="1">
      <alignment horizontal="left" wrapText="1"/>
      <protection/>
    </xf>
    <xf numFmtId="0" fontId="0" fillId="0" borderId="0" xfId="331" applyFont="1" applyFill="1" applyAlignment="1">
      <alignment horizontal="left" wrapText="1"/>
      <protection/>
    </xf>
    <xf numFmtId="0" fontId="18" fillId="0" borderId="32" xfId="331" applyFont="1" applyBorder="1" applyAlignment="1">
      <alignment horizontal="center" wrapText="1"/>
      <protection/>
    </xf>
    <xf numFmtId="0" fontId="18" fillId="0" borderId="32" xfId="331" applyFont="1" applyBorder="1" applyAlignment="1">
      <alignment horizontal="center"/>
      <protection/>
    </xf>
    <xf numFmtId="0" fontId="18" fillId="0" borderId="50" xfId="331" applyFont="1" applyBorder="1" applyAlignment="1">
      <alignment horizontal="center" wrapText="1"/>
      <protection/>
    </xf>
    <xf numFmtId="0" fontId="18" fillId="0" borderId="56" xfId="331" applyFont="1" applyBorder="1" applyAlignment="1">
      <alignment horizontal="center" wrapText="1"/>
      <protection/>
    </xf>
    <xf numFmtId="0" fontId="57" fillId="0" borderId="0" xfId="0" applyFont="1" applyFill="1" applyAlignment="1">
      <alignment horizontal="left" vertical="center"/>
    </xf>
    <xf numFmtId="0" fontId="57" fillId="0" borderId="0" xfId="0" applyFont="1" applyAlignment="1">
      <alignment horizontal="left" vertical="center"/>
    </xf>
    <xf numFmtId="0" fontId="0" fillId="0" borderId="0" xfId="0" applyFont="1" applyAlignment="1">
      <alignment horizontal="left" vertical="center"/>
    </xf>
    <xf numFmtId="0" fontId="57" fillId="0" borderId="0" xfId="0" applyFont="1" applyAlignment="1">
      <alignment horizontal="left" vertical="center" wrapText="1"/>
    </xf>
    <xf numFmtId="0" fontId="55" fillId="92" borderId="16" xfId="0" applyFont="1" applyFill="1" applyBorder="1" applyAlignment="1">
      <alignment horizontal="center" vertical="center" wrapText="1"/>
    </xf>
    <xf numFmtId="0" fontId="18" fillId="93" borderId="0" xfId="0" applyFont="1" applyFill="1" applyAlignment="1">
      <alignment horizontal="center" wrapText="1"/>
    </xf>
    <xf numFmtId="0" fontId="18" fillId="93" borderId="0" xfId="0" applyFont="1" applyFill="1" applyAlignment="1">
      <alignment horizontal="center"/>
    </xf>
    <xf numFmtId="0" fontId="18" fillId="0" borderId="55" xfId="0" applyFont="1" applyBorder="1" applyAlignment="1">
      <alignment horizontal="center"/>
    </xf>
    <xf numFmtId="0" fontId="18" fillId="93" borderId="0" xfId="0" applyFont="1" applyFill="1" applyBorder="1" applyAlignment="1">
      <alignment horizontal="center" wrapText="1"/>
    </xf>
    <xf numFmtId="0" fontId="18" fillId="93" borderId="0" xfId="0" applyFont="1" applyFill="1" applyBorder="1" applyAlignment="1">
      <alignment horizontal="center"/>
    </xf>
    <xf numFmtId="0" fontId="56" fillId="93" borderId="0" xfId="0" applyFont="1" applyFill="1" applyAlignment="1">
      <alignment vertical="center" wrapText="1"/>
    </xf>
    <xf numFmtId="0" fontId="0" fillId="93" borderId="0" xfId="0" applyFont="1" applyFill="1" applyAlignment="1">
      <alignment vertical="center" wrapText="1"/>
    </xf>
    <xf numFmtId="0" fontId="57" fillId="93" borderId="0" xfId="0" applyFont="1" applyFill="1" applyAlignment="1">
      <alignment horizontal="left" vertical="center" wrapText="1"/>
    </xf>
    <xf numFmtId="0" fontId="57" fillId="93" borderId="0" xfId="0" applyFont="1" applyFill="1" applyBorder="1" applyAlignment="1">
      <alignment horizontal="left" vertical="center" wrapText="1"/>
    </xf>
    <xf numFmtId="0" fontId="17" fillId="92" borderId="38" xfId="0" applyFont="1" applyFill="1" applyBorder="1" applyAlignment="1">
      <alignment wrapText="1"/>
    </xf>
    <xf numFmtId="0" fontId="17" fillId="92" borderId="35" xfId="0" applyFont="1" applyFill="1" applyBorder="1" applyAlignment="1">
      <alignment wrapText="1"/>
    </xf>
    <xf numFmtId="0" fontId="17" fillId="92" borderId="39" xfId="0" applyFont="1" applyFill="1" applyBorder="1" applyAlignment="1">
      <alignment horizontal="center" wrapText="1"/>
    </xf>
    <xf numFmtId="0" fontId="17" fillId="92" borderId="40" xfId="0" applyFont="1" applyFill="1" applyBorder="1" applyAlignment="1">
      <alignment horizontal="center" wrapText="1"/>
    </xf>
    <xf numFmtId="0" fontId="17" fillId="92" borderId="45" xfId="0" applyFont="1" applyFill="1" applyBorder="1" applyAlignment="1">
      <alignment horizontal="center" wrapText="1"/>
    </xf>
    <xf numFmtId="0" fontId="91" fillId="0" borderId="0" xfId="349" applyFont="1" applyAlignment="1">
      <alignment horizontal="left" wrapText="1"/>
      <protection/>
    </xf>
    <xf numFmtId="0" fontId="107" fillId="2" borderId="32" xfId="349" applyFont="1" applyFill="1" applyBorder="1" applyAlignment="1">
      <alignment horizontal="center" vertical="center" wrapText="1"/>
      <protection/>
    </xf>
    <xf numFmtId="0" fontId="107" fillId="2" borderId="48" xfId="349" applyFont="1" applyFill="1" applyBorder="1" applyAlignment="1">
      <alignment horizontal="center" vertical="center" wrapText="1"/>
      <protection/>
    </xf>
    <xf numFmtId="0" fontId="107" fillId="2" borderId="46" xfId="349" applyFont="1" applyFill="1" applyBorder="1" applyAlignment="1">
      <alignment horizontal="center" vertical="center" wrapText="1"/>
      <protection/>
    </xf>
    <xf numFmtId="0" fontId="107" fillId="98" borderId="16" xfId="349" applyFont="1" applyFill="1" applyBorder="1" applyAlignment="1">
      <alignment horizontal="center" wrapText="1"/>
      <protection/>
    </xf>
    <xf numFmtId="0" fontId="91" fillId="93" borderId="0" xfId="349" applyFont="1" applyFill="1" applyAlignment="1">
      <alignment horizontal="left" vertical="center" wrapText="1"/>
      <protection/>
    </xf>
    <xf numFmtId="0" fontId="120" fillId="98" borderId="0" xfId="349" applyFont="1" applyFill="1" applyBorder="1" applyAlignment="1">
      <alignment horizontal="center" vertical="center" wrapText="1"/>
      <protection/>
    </xf>
    <xf numFmtId="0" fontId="120" fillId="98" borderId="55" xfId="349" applyFont="1" applyFill="1" applyBorder="1" applyAlignment="1">
      <alignment horizontal="center" vertical="center" wrapText="1"/>
      <protection/>
    </xf>
    <xf numFmtId="0" fontId="107" fillId="98" borderId="16" xfId="0" applyFont="1" applyFill="1" applyBorder="1" applyAlignment="1">
      <alignment horizontal="center" wrapText="1"/>
    </xf>
    <xf numFmtId="0" fontId="107" fillId="98" borderId="32" xfId="349" applyFont="1" applyFill="1" applyBorder="1" applyAlignment="1">
      <alignment horizontal="center" vertical="center" wrapText="1"/>
      <protection/>
    </xf>
    <xf numFmtId="0" fontId="107" fillId="98" borderId="48" xfId="349" applyFont="1" applyFill="1" applyBorder="1" applyAlignment="1">
      <alignment horizontal="center" vertical="center" wrapText="1"/>
      <protection/>
    </xf>
    <xf numFmtId="0" fontId="107" fillId="98" borderId="46" xfId="349" applyFont="1" applyFill="1" applyBorder="1" applyAlignment="1">
      <alignment horizontal="center" vertical="center" wrapText="1"/>
      <protection/>
    </xf>
    <xf numFmtId="0" fontId="107" fillId="102" borderId="16" xfId="349" applyFont="1" applyFill="1" applyBorder="1" applyAlignment="1">
      <alignment horizontal="center" vertical="center" wrapText="1"/>
      <protection/>
    </xf>
    <xf numFmtId="0" fontId="107" fillId="2" borderId="16" xfId="349" applyFont="1" applyFill="1" applyBorder="1" applyAlignment="1">
      <alignment horizontal="center" vertical="center" wrapText="1"/>
      <protection/>
    </xf>
    <xf numFmtId="0" fontId="107" fillId="98" borderId="16" xfId="349" applyFont="1" applyFill="1" applyBorder="1" applyAlignment="1">
      <alignment horizontal="center" vertical="center" wrapText="1"/>
      <protection/>
    </xf>
    <xf numFmtId="0" fontId="91" fillId="93" borderId="0" xfId="349" applyFont="1" applyFill="1" applyAlignment="1">
      <alignment horizontal="left" vertical="top" wrapText="1"/>
      <protection/>
    </xf>
    <xf numFmtId="0" fontId="121" fillId="95" borderId="33" xfId="349" applyFont="1" applyFill="1" applyBorder="1" applyAlignment="1">
      <alignment horizontal="center" vertical="center" wrapText="1"/>
      <protection/>
    </xf>
    <xf numFmtId="0" fontId="121" fillId="95" borderId="7" xfId="349" applyFont="1" applyFill="1" applyBorder="1" applyAlignment="1">
      <alignment horizontal="center" vertical="center" wrapText="1"/>
      <protection/>
    </xf>
    <xf numFmtId="0" fontId="121" fillId="95" borderId="34" xfId="349" applyFont="1" applyFill="1" applyBorder="1" applyAlignment="1">
      <alignment horizontal="center" vertical="center" wrapText="1"/>
      <protection/>
    </xf>
    <xf numFmtId="0" fontId="107" fillId="98" borderId="33" xfId="349" applyFont="1" applyFill="1" applyBorder="1" applyAlignment="1">
      <alignment horizontal="center" vertical="center" wrapText="1"/>
      <protection/>
    </xf>
    <xf numFmtId="0" fontId="107" fillId="98" borderId="7" xfId="349" applyFont="1" applyFill="1" applyBorder="1" applyAlignment="1">
      <alignment horizontal="center" vertical="center" wrapText="1"/>
      <protection/>
    </xf>
    <xf numFmtId="0" fontId="107" fillId="98" borderId="34" xfId="349" applyFont="1" applyFill="1" applyBorder="1" applyAlignment="1">
      <alignment horizontal="center" vertical="center" wrapText="1"/>
      <protection/>
    </xf>
    <xf numFmtId="0" fontId="91" fillId="0" borderId="0" xfId="348" applyFont="1" applyAlignment="1">
      <alignment horizontal="left" wrapText="1"/>
      <protection/>
    </xf>
    <xf numFmtId="0" fontId="107" fillId="2" borderId="32" xfId="348" applyFont="1" applyFill="1" applyBorder="1" applyAlignment="1">
      <alignment horizontal="center" vertical="center" wrapText="1"/>
      <protection/>
    </xf>
    <xf numFmtId="0" fontId="107" fillId="2" borderId="48" xfId="348" applyFont="1" applyFill="1" applyBorder="1" applyAlignment="1">
      <alignment horizontal="center" vertical="center" wrapText="1"/>
      <protection/>
    </xf>
    <xf numFmtId="0" fontId="107" fillId="2" borderId="46" xfId="348" applyFont="1" applyFill="1" applyBorder="1" applyAlignment="1">
      <alignment horizontal="center" vertical="center" wrapText="1"/>
      <protection/>
    </xf>
    <xf numFmtId="0" fontId="107" fillId="98" borderId="16" xfId="348" applyFont="1" applyFill="1" applyBorder="1" applyAlignment="1">
      <alignment horizontal="center" wrapText="1"/>
      <protection/>
    </xf>
    <xf numFmtId="0" fontId="91" fillId="93" borderId="47" xfId="348" applyFont="1" applyFill="1" applyBorder="1" applyAlignment="1">
      <alignment horizontal="left" wrapText="1"/>
      <protection/>
    </xf>
    <xf numFmtId="0" fontId="91" fillId="93" borderId="0" xfId="348" applyFont="1" applyFill="1" applyAlignment="1">
      <alignment horizontal="left" wrapText="1"/>
      <protection/>
    </xf>
    <xf numFmtId="0" fontId="91" fillId="93" borderId="0" xfId="348" applyFont="1" applyFill="1" applyAlignment="1">
      <alignment horizontal="left" vertical="center" wrapText="1"/>
      <protection/>
    </xf>
    <xf numFmtId="0" fontId="120" fillId="98" borderId="0" xfId="348" applyFont="1" applyFill="1" applyBorder="1" applyAlignment="1">
      <alignment horizontal="center" vertical="center" wrapText="1"/>
      <protection/>
    </xf>
    <xf numFmtId="0" fontId="120" fillId="98" borderId="55" xfId="348" applyFont="1" applyFill="1" applyBorder="1" applyAlignment="1">
      <alignment horizontal="center" vertical="center" wrapText="1"/>
      <protection/>
    </xf>
    <xf numFmtId="0" fontId="107" fillId="98" borderId="32" xfId="348" applyFont="1" applyFill="1" applyBorder="1" applyAlignment="1">
      <alignment horizontal="center" vertical="center" wrapText="1"/>
      <protection/>
    </xf>
    <xf numFmtId="0" fontId="107" fillId="98" borderId="48" xfId="348" applyFont="1" applyFill="1" applyBorder="1" applyAlignment="1">
      <alignment horizontal="center" vertical="center" wrapText="1"/>
      <protection/>
    </xf>
    <xf numFmtId="0" fontId="107" fillId="98" borderId="46" xfId="348" applyFont="1" applyFill="1" applyBorder="1" applyAlignment="1">
      <alignment horizontal="center" vertical="center" wrapText="1"/>
      <protection/>
    </xf>
    <xf numFmtId="0" fontId="107" fillId="102" borderId="16" xfId="348" applyFont="1" applyFill="1" applyBorder="1" applyAlignment="1">
      <alignment horizontal="center" vertical="center" wrapText="1"/>
      <protection/>
    </xf>
    <xf numFmtId="0" fontId="107" fillId="2" borderId="16" xfId="348" applyFont="1" applyFill="1" applyBorder="1" applyAlignment="1">
      <alignment horizontal="center" vertical="center" wrapText="1"/>
      <protection/>
    </xf>
    <xf numFmtId="0" fontId="107" fillId="98" borderId="16" xfId="348" applyFont="1" applyFill="1" applyBorder="1" applyAlignment="1">
      <alignment horizontal="center" vertical="center" wrapText="1"/>
      <protection/>
    </xf>
    <xf numFmtId="0" fontId="91" fillId="93" borderId="0" xfId="348" applyFont="1" applyFill="1" applyAlignment="1">
      <alignment horizontal="left" vertical="top" wrapText="1"/>
      <protection/>
    </xf>
    <xf numFmtId="0" fontId="121" fillId="95" borderId="33" xfId="348" applyFont="1" applyFill="1" applyBorder="1" applyAlignment="1">
      <alignment horizontal="center" vertical="center" wrapText="1"/>
      <protection/>
    </xf>
    <xf numFmtId="0" fontId="121" fillId="95" borderId="7" xfId="348" applyFont="1" applyFill="1" applyBorder="1" applyAlignment="1">
      <alignment horizontal="center" vertical="center" wrapText="1"/>
      <protection/>
    </xf>
    <xf numFmtId="0" fontId="121" fillId="95" borderId="34" xfId="348" applyFont="1" applyFill="1" applyBorder="1" applyAlignment="1">
      <alignment horizontal="center" vertical="center" wrapText="1"/>
      <protection/>
    </xf>
    <xf numFmtId="0" fontId="107" fillId="98" borderId="33" xfId="348" applyFont="1" applyFill="1" applyBorder="1" applyAlignment="1">
      <alignment horizontal="center" vertical="center" wrapText="1"/>
      <protection/>
    </xf>
    <xf numFmtId="0" fontId="107" fillId="98" borderId="7" xfId="348" applyFont="1" applyFill="1" applyBorder="1" applyAlignment="1">
      <alignment horizontal="center" vertical="center" wrapText="1"/>
      <protection/>
    </xf>
    <xf numFmtId="0" fontId="107" fillId="98" borderId="34" xfId="348" applyFont="1" applyFill="1" applyBorder="1" applyAlignment="1">
      <alignment horizontal="center" vertical="center" wrapText="1"/>
      <protection/>
    </xf>
  </cellXfs>
  <cellStyles count="629">
    <cellStyle name="Normal" xfId="0"/>
    <cellStyle name="20% - Accent1" xfId="15"/>
    <cellStyle name="20% - Accent1 2" xfId="16"/>
    <cellStyle name="20% - Accent1 2 2" xfId="17"/>
    <cellStyle name="20% - Accent1 2 3" xfId="18"/>
    <cellStyle name="20% - Accent1 3" xfId="19"/>
    <cellStyle name="20% - Accent1 3 2" xfId="20"/>
    <cellStyle name="20% - Accent1 4" xfId="21"/>
    <cellStyle name="20% - Accent2" xfId="22"/>
    <cellStyle name="20% - Accent2 2" xfId="23"/>
    <cellStyle name="20% - Accent2 2 2" xfId="24"/>
    <cellStyle name="20% - Accent2 2 3" xfId="25"/>
    <cellStyle name="20% - Accent2 3" xfId="26"/>
    <cellStyle name="20% - Accent2 3 2" xfId="27"/>
    <cellStyle name="20% - Accent2 4" xfId="28"/>
    <cellStyle name="20% - Accent3" xfId="29"/>
    <cellStyle name="20% - Accent3 2" xfId="30"/>
    <cellStyle name="20% - Accent3 2 2" xfId="31"/>
    <cellStyle name="20% - Accent3 2 3" xfId="32"/>
    <cellStyle name="20% - Accent3 3" xfId="33"/>
    <cellStyle name="20% - Accent3 3 2" xfId="34"/>
    <cellStyle name="20% - Accent3 4" xfId="35"/>
    <cellStyle name="20% - Accent4" xfId="36"/>
    <cellStyle name="20% - Accent4 2" xfId="37"/>
    <cellStyle name="20% - Accent4 2 2" xfId="38"/>
    <cellStyle name="20% - Accent4 2 3" xfId="39"/>
    <cellStyle name="20% - Accent4 3" xfId="40"/>
    <cellStyle name="20% - Accent4 3 2" xfId="41"/>
    <cellStyle name="20% - Accent4 4" xfId="42"/>
    <cellStyle name="20% - Accent5" xfId="43"/>
    <cellStyle name="20% - Accent5 2" xfId="44"/>
    <cellStyle name="20% - Accent5 2 2" xfId="45"/>
    <cellStyle name="20% - Accent5 2 3" xfId="46"/>
    <cellStyle name="20% - Accent5 3" xfId="47"/>
    <cellStyle name="20% - Accent5 3 2" xfId="48"/>
    <cellStyle name="20% - Accent5 4" xfId="49"/>
    <cellStyle name="20% - Accent6" xfId="50"/>
    <cellStyle name="20% - Accent6 2" xfId="51"/>
    <cellStyle name="20% - Accent6 2 2" xfId="52"/>
    <cellStyle name="20% - Accent6 2 3" xfId="53"/>
    <cellStyle name="20% - Accent6 3" xfId="54"/>
    <cellStyle name="20% - Accent6 3 2" xfId="55"/>
    <cellStyle name="20% - Accent6 4" xfId="56"/>
    <cellStyle name="40% - Accent1" xfId="57"/>
    <cellStyle name="40% - Accent1 2" xfId="58"/>
    <cellStyle name="40% - Accent1 2 2" xfId="59"/>
    <cellStyle name="40% - Accent1 2 3" xfId="60"/>
    <cellStyle name="40% - Accent1 3" xfId="61"/>
    <cellStyle name="40% - Accent1 3 2" xfId="62"/>
    <cellStyle name="40% - Accent1 4" xfId="63"/>
    <cellStyle name="40% - Accent2" xfId="64"/>
    <cellStyle name="40% - Accent2 2" xfId="65"/>
    <cellStyle name="40% - Accent2 2 2" xfId="66"/>
    <cellStyle name="40% - Accent2 2 3" xfId="67"/>
    <cellStyle name="40% - Accent2 3" xfId="68"/>
    <cellStyle name="40% - Accent2 3 2" xfId="69"/>
    <cellStyle name="40% - Accent2 4" xfId="70"/>
    <cellStyle name="40% - Accent3" xfId="71"/>
    <cellStyle name="40% - Accent3 2" xfId="72"/>
    <cellStyle name="40% - Accent3 2 2" xfId="73"/>
    <cellStyle name="40% - Accent3 2 3" xfId="74"/>
    <cellStyle name="40% - Accent3 3" xfId="75"/>
    <cellStyle name="40% - Accent3 3 2" xfId="76"/>
    <cellStyle name="40% - Accent3 4" xfId="77"/>
    <cellStyle name="40% - Accent4" xfId="78"/>
    <cellStyle name="40% - Accent4 2" xfId="79"/>
    <cellStyle name="40% - Accent4 2 2" xfId="80"/>
    <cellStyle name="40% - Accent4 2 3" xfId="81"/>
    <cellStyle name="40% - Accent4 3" xfId="82"/>
    <cellStyle name="40% - Accent4 3 2" xfId="83"/>
    <cellStyle name="40% - Accent4 4" xfId="84"/>
    <cellStyle name="40% - Accent5" xfId="85"/>
    <cellStyle name="40% - Accent5 2" xfId="86"/>
    <cellStyle name="40% - Accent5 2 2" xfId="87"/>
    <cellStyle name="40% - Accent5 2 3" xfId="88"/>
    <cellStyle name="40% - Accent5 3" xfId="89"/>
    <cellStyle name="40% - Accent5 3 2" xfId="90"/>
    <cellStyle name="40% - Accent5 4" xfId="91"/>
    <cellStyle name="40% - Accent6" xfId="92"/>
    <cellStyle name="40% - Accent6 2" xfId="93"/>
    <cellStyle name="40% - Accent6 2 2" xfId="94"/>
    <cellStyle name="40% - Accent6 2 3" xfId="95"/>
    <cellStyle name="40% - Accent6 3" xfId="96"/>
    <cellStyle name="40% - Accent6 3 2" xfId="97"/>
    <cellStyle name="40% - Accent6 4" xfId="98"/>
    <cellStyle name="60% - Accent1" xfId="99"/>
    <cellStyle name="60% - Accent1 2" xfId="100"/>
    <cellStyle name="60% - Accent1 2 2" xfId="101"/>
    <cellStyle name="60% - Accent1 3" xfId="102"/>
    <cellStyle name="60% - Accent2" xfId="103"/>
    <cellStyle name="60% - Accent2 2" xfId="104"/>
    <cellStyle name="60% - Accent2 2 2" xfId="105"/>
    <cellStyle name="60% - Accent2 3" xfId="106"/>
    <cellStyle name="60% - Accent3" xfId="107"/>
    <cellStyle name="60% - Accent3 2" xfId="108"/>
    <cellStyle name="60% - Accent3 2 2" xfId="109"/>
    <cellStyle name="60% - Accent3 3" xfId="110"/>
    <cellStyle name="60% - Accent4" xfId="111"/>
    <cellStyle name="60% - Accent4 2" xfId="112"/>
    <cellStyle name="60% - Accent4 2 2" xfId="113"/>
    <cellStyle name="60% - Accent4 3" xfId="114"/>
    <cellStyle name="60% - Accent5" xfId="115"/>
    <cellStyle name="60% - Accent5 2" xfId="116"/>
    <cellStyle name="60% - Accent5 2 2" xfId="117"/>
    <cellStyle name="60% - Accent5 3" xfId="118"/>
    <cellStyle name="60% - Accent6" xfId="119"/>
    <cellStyle name="60% - Accent6 2" xfId="120"/>
    <cellStyle name="60% - Accent6 2 2" xfId="121"/>
    <cellStyle name="60% - Accent6 3" xfId="122"/>
    <cellStyle name="Accent1" xfId="123"/>
    <cellStyle name="Accent1 - 20%" xfId="124"/>
    <cellStyle name="Accent1 - 40%" xfId="125"/>
    <cellStyle name="Accent1 - 60%" xfId="126"/>
    <cellStyle name="Accent1 2" xfId="127"/>
    <cellStyle name="Accent1 2 2" xfId="128"/>
    <cellStyle name="Accent1 3" xfId="129"/>
    <cellStyle name="Accent1 4" xfId="130"/>
    <cellStyle name="Accent1 5" xfId="131"/>
    <cellStyle name="Accent2" xfId="132"/>
    <cellStyle name="Accent2 - 20%" xfId="133"/>
    <cellStyle name="Accent2 - 40%" xfId="134"/>
    <cellStyle name="Accent2 - 60%" xfId="135"/>
    <cellStyle name="Accent2 2" xfId="136"/>
    <cellStyle name="Accent2 2 2" xfId="137"/>
    <cellStyle name="Accent2 3" xfId="138"/>
    <cellStyle name="Accent2 4" xfId="139"/>
    <cellStyle name="Accent2 5" xfId="140"/>
    <cellStyle name="Accent3" xfId="141"/>
    <cellStyle name="Accent3 - 20%" xfId="142"/>
    <cellStyle name="Accent3 - 40%" xfId="143"/>
    <cellStyle name="Accent3 - 60%" xfId="144"/>
    <cellStyle name="Accent3 2" xfId="145"/>
    <cellStyle name="Accent3 2 2" xfId="146"/>
    <cellStyle name="Accent3 3" xfId="147"/>
    <cellStyle name="Accent3 4" xfId="148"/>
    <cellStyle name="Accent3 5" xfId="149"/>
    <cellStyle name="Accent4" xfId="150"/>
    <cellStyle name="Accent4 - 20%" xfId="151"/>
    <cellStyle name="Accent4 - 40%" xfId="152"/>
    <cellStyle name="Accent4 - 60%" xfId="153"/>
    <cellStyle name="Accent4 2" xfId="154"/>
    <cellStyle name="Accent4 2 2" xfId="155"/>
    <cellStyle name="Accent4 3" xfId="156"/>
    <cellStyle name="Accent4 4" xfId="157"/>
    <cellStyle name="Accent4 5" xfId="158"/>
    <cellStyle name="Accent5" xfId="159"/>
    <cellStyle name="Accent5 - 20%" xfId="160"/>
    <cellStyle name="Accent5 - 40%" xfId="161"/>
    <cellStyle name="Accent5 - 60%" xfId="162"/>
    <cellStyle name="Accent5 2" xfId="163"/>
    <cellStyle name="Accent5 2 2" xfId="164"/>
    <cellStyle name="Accent5 3" xfId="165"/>
    <cellStyle name="Accent5 4" xfId="166"/>
    <cellStyle name="Accent5 5" xfId="167"/>
    <cellStyle name="Accent6" xfId="168"/>
    <cellStyle name="Accent6 - 20%" xfId="169"/>
    <cellStyle name="Accent6 - 40%" xfId="170"/>
    <cellStyle name="Accent6 - 60%" xfId="171"/>
    <cellStyle name="Accent6 2" xfId="172"/>
    <cellStyle name="Accent6 2 2" xfId="173"/>
    <cellStyle name="Accent6 3" xfId="174"/>
    <cellStyle name="Accent6 4" xfId="175"/>
    <cellStyle name="Accent6 5" xfId="176"/>
    <cellStyle name="Actual Date" xfId="177"/>
    <cellStyle name="Actual Date 2" xfId="178"/>
    <cellStyle name="Actual Date 2 2" xfId="179"/>
    <cellStyle name="Actual Date_2011-12 LIEE Table 1 Updated budget" xfId="180"/>
    <cellStyle name="Bad" xfId="181"/>
    <cellStyle name="Bad 2" xfId="182"/>
    <cellStyle name="Bad 2 2" xfId="183"/>
    <cellStyle name="Bad 3" xfId="184"/>
    <cellStyle name="Calculation" xfId="185"/>
    <cellStyle name="Calculation 2" xfId="186"/>
    <cellStyle name="Calculation 2 2" xfId="187"/>
    <cellStyle name="Calculation 3" xfId="188"/>
    <cellStyle name="Check Cell" xfId="189"/>
    <cellStyle name="Check Cell 2" xfId="190"/>
    <cellStyle name="Check Cell 2 2" xfId="191"/>
    <cellStyle name="Check Cell 3" xfId="192"/>
    <cellStyle name="Comma" xfId="193"/>
    <cellStyle name="Comma [0]" xfId="194"/>
    <cellStyle name="Comma [0] 2" xfId="195"/>
    <cellStyle name="Comma [0] 2 2" xfId="196"/>
    <cellStyle name="Comma 10" xfId="197"/>
    <cellStyle name="Comma 11" xfId="198"/>
    <cellStyle name="Comma 12" xfId="199"/>
    <cellStyle name="Comma 13" xfId="200"/>
    <cellStyle name="Comma 13 2" xfId="201"/>
    <cellStyle name="Comma 14" xfId="202"/>
    <cellStyle name="Comma 15" xfId="203"/>
    <cellStyle name="Comma 16" xfId="204"/>
    <cellStyle name="Comma 17" xfId="205"/>
    <cellStyle name="Comma 18" xfId="206"/>
    <cellStyle name="Comma 19" xfId="207"/>
    <cellStyle name="Comma 2" xfId="208"/>
    <cellStyle name="Comma 2 2" xfId="209"/>
    <cellStyle name="Comma 20" xfId="210"/>
    <cellStyle name="Comma 21" xfId="211"/>
    <cellStyle name="Comma 22" xfId="212"/>
    <cellStyle name="Comma 23" xfId="213"/>
    <cellStyle name="Comma 24" xfId="214"/>
    <cellStyle name="Comma 3" xfId="215"/>
    <cellStyle name="Comma 3 2" xfId="216"/>
    <cellStyle name="Comma 4" xfId="217"/>
    <cellStyle name="Comma 5" xfId="218"/>
    <cellStyle name="Comma 6" xfId="219"/>
    <cellStyle name="Comma 7" xfId="220"/>
    <cellStyle name="Comma 8" xfId="221"/>
    <cellStyle name="Comma 9" xfId="222"/>
    <cellStyle name="Comma0" xfId="223"/>
    <cellStyle name="Comma0 2" xfId="224"/>
    <cellStyle name="Comma0 2 2" xfId="225"/>
    <cellStyle name="Comma0 3" xfId="226"/>
    <cellStyle name="Currency" xfId="227"/>
    <cellStyle name="Currency [0]" xfId="228"/>
    <cellStyle name="Currency 2" xfId="229"/>
    <cellStyle name="Currency 2 2" xfId="230"/>
    <cellStyle name="Currency 3" xfId="231"/>
    <cellStyle name="Currency 3 2" xfId="232"/>
    <cellStyle name="Currency 4" xfId="233"/>
    <cellStyle name="Currency 5" xfId="234"/>
    <cellStyle name="Currency 6" xfId="235"/>
    <cellStyle name="Currency 7" xfId="236"/>
    <cellStyle name="Currency0" xfId="237"/>
    <cellStyle name="Currency0 2" xfId="238"/>
    <cellStyle name="Currency0 2 2" xfId="239"/>
    <cellStyle name="Currency0 3" xfId="240"/>
    <cellStyle name="Currency0 4" xfId="241"/>
    <cellStyle name="Date" xfId="242"/>
    <cellStyle name="Date 2" xfId="243"/>
    <cellStyle name="Date 2 2" xfId="244"/>
    <cellStyle name="Date 3" xfId="245"/>
    <cellStyle name="Emphasis 1" xfId="246"/>
    <cellStyle name="Emphasis 2" xfId="247"/>
    <cellStyle name="Emphasis 3" xfId="248"/>
    <cellStyle name="Explanatory Text" xfId="249"/>
    <cellStyle name="Explanatory Text 2" xfId="250"/>
    <cellStyle name="Explanatory Text 2 2" xfId="251"/>
    <cellStyle name="Explanatory Text 3" xfId="252"/>
    <cellStyle name="Fixed" xfId="253"/>
    <cellStyle name="Fixed 2" xfId="254"/>
    <cellStyle name="Fixed 2 2" xfId="255"/>
    <cellStyle name="Fixed 3" xfId="256"/>
    <cellStyle name="Good" xfId="257"/>
    <cellStyle name="Good 2" xfId="258"/>
    <cellStyle name="Good 2 2" xfId="259"/>
    <cellStyle name="Good 3" xfId="260"/>
    <cellStyle name="Grey" xfId="261"/>
    <cellStyle name="Grey 2" xfId="262"/>
    <cellStyle name="HEADER" xfId="263"/>
    <cellStyle name="HEADER 2" xfId="264"/>
    <cellStyle name="Header1" xfId="265"/>
    <cellStyle name="Header1 2" xfId="266"/>
    <cellStyle name="Header2" xfId="267"/>
    <cellStyle name="Header2 2" xfId="268"/>
    <cellStyle name="Heading 1" xfId="269"/>
    <cellStyle name="Heading 1 2" xfId="270"/>
    <cellStyle name="Heading 1 2 2" xfId="271"/>
    <cellStyle name="Heading 1 2 3" xfId="272"/>
    <cellStyle name="Heading 1 3" xfId="273"/>
    <cellStyle name="Heading 1 4" xfId="274"/>
    <cellStyle name="Heading 2" xfId="275"/>
    <cellStyle name="Heading 2 2" xfId="276"/>
    <cellStyle name="Heading 2 2 2" xfId="277"/>
    <cellStyle name="Heading 2 2 3" xfId="278"/>
    <cellStyle name="Heading 2 3" xfId="279"/>
    <cellStyle name="Heading 2 4" xfId="280"/>
    <cellStyle name="Heading 3" xfId="281"/>
    <cellStyle name="Heading 3 2" xfId="282"/>
    <cellStyle name="Heading 3 2 2" xfId="283"/>
    <cellStyle name="Heading 3 3" xfId="284"/>
    <cellStyle name="Heading 4" xfId="285"/>
    <cellStyle name="Heading 4 2" xfId="286"/>
    <cellStyle name="Heading 4 2 2" xfId="287"/>
    <cellStyle name="Heading 4 3" xfId="288"/>
    <cellStyle name="Heading1" xfId="289"/>
    <cellStyle name="Heading1 2" xfId="290"/>
    <cellStyle name="Heading1 2 2" xfId="291"/>
    <cellStyle name="Heading1 3" xfId="292"/>
    <cellStyle name="Heading1_2011-10 LIEE Table 6 (2)" xfId="293"/>
    <cellStyle name="Heading2" xfId="294"/>
    <cellStyle name="Heading2 2" xfId="295"/>
    <cellStyle name="Heading2 2 2" xfId="296"/>
    <cellStyle name="Heading2 3" xfId="297"/>
    <cellStyle name="Heading2_2011-10 LIEE Table 6 (2)" xfId="298"/>
    <cellStyle name="Hidden" xfId="299"/>
    <cellStyle name="HIGHLIGHT" xfId="300"/>
    <cellStyle name="HIGHLIGHT 2" xfId="301"/>
    <cellStyle name="Hyperlink 2" xfId="302"/>
    <cellStyle name="Input" xfId="303"/>
    <cellStyle name="Input [yellow]" xfId="304"/>
    <cellStyle name="Input [yellow] 2" xfId="305"/>
    <cellStyle name="Input 2" xfId="306"/>
    <cellStyle name="Input 2 2" xfId="307"/>
    <cellStyle name="Input 3" xfId="308"/>
    <cellStyle name="Input 3 2" xfId="309"/>
    <cellStyle name="Input 4" xfId="310"/>
    <cellStyle name="Input 5" xfId="311"/>
    <cellStyle name="Input 6" xfId="312"/>
    <cellStyle name="Input 7" xfId="313"/>
    <cellStyle name="Input 8" xfId="314"/>
    <cellStyle name="Linked Cell" xfId="315"/>
    <cellStyle name="Linked Cell 2" xfId="316"/>
    <cellStyle name="Linked Cell 2 2" xfId="317"/>
    <cellStyle name="Linked Cell 3" xfId="318"/>
    <cellStyle name="Neutral" xfId="319"/>
    <cellStyle name="Neutral 2" xfId="320"/>
    <cellStyle name="Neutral 2 2" xfId="321"/>
    <cellStyle name="Neutral 3" xfId="322"/>
    <cellStyle name="no dec" xfId="323"/>
    <cellStyle name="no dec 2" xfId="324"/>
    <cellStyle name="no dec 2 2" xfId="325"/>
    <cellStyle name="no dec_2011-12 LIEE Table 1 Updated budget" xfId="326"/>
    <cellStyle name="Normal - Style1" xfId="327"/>
    <cellStyle name="Normal - Style1 2" xfId="328"/>
    <cellStyle name="Normal - Style1 2 2" xfId="329"/>
    <cellStyle name="Normal - Style1_2011-12 LIEE Table 1 Updated budget" xfId="330"/>
    <cellStyle name="Normal 10" xfId="331"/>
    <cellStyle name="Normal 10 2" xfId="332"/>
    <cellStyle name="Normal 11" xfId="333"/>
    <cellStyle name="Normal 12" xfId="334"/>
    <cellStyle name="Normal 13" xfId="335"/>
    <cellStyle name="Normal 14" xfId="336"/>
    <cellStyle name="Normal 15" xfId="337"/>
    <cellStyle name="Normal 16" xfId="338"/>
    <cellStyle name="Normal 17" xfId="339"/>
    <cellStyle name="Normal 18" xfId="340"/>
    <cellStyle name="Normal 19" xfId="341"/>
    <cellStyle name="Normal 2" xfId="342"/>
    <cellStyle name="Normal 2 2" xfId="343"/>
    <cellStyle name="Normal 2 3" xfId="344"/>
    <cellStyle name="Normal 2 4" xfId="345"/>
    <cellStyle name="Normal 2 5" xfId="346"/>
    <cellStyle name="Normal 2 5 2" xfId="347"/>
    <cellStyle name="Normal 2 5 2 2" xfId="348"/>
    <cellStyle name="Normal 2 5 3" xfId="349"/>
    <cellStyle name="Normal 2 6" xfId="350"/>
    <cellStyle name="Normal 20" xfId="351"/>
    <cellStyle name="Normal 21" xfId="352"/>
    <cellStyle name="Normal 22" xfId="353"/>
    <cellStyle name="Normal 23" xfId="354"/>
    <cellStyle name="Normal 24" xfId="355"/>
    <cellStyle name="Normal 25" xfId="356"/>
    <cellStyle name="Normal 26" xfId="357"/>
    <cellStyle name="Normal 26 2" xfId="358"/>
    <cellStyle name="Normal 26_Sheet2" xfId="359"/>
    <cellStyle name="Normal 27" xfId="360"/>
    <cellStyle name="Normal 27 2" xfId="361"/>
    <cellStyle name="Normal 27_Sheet2" xfId="362"/>
    <cellStyle name="Normal 28" xfId="363"/>
    <cellStyle name="Normal 28 2" xfId="364"/>
    <cellStyle name="Normal 28_Sheet2" xfId="365"/>
    <cellStyle name="Normal 29" xfId="366"/>
    <cellStyle name="Normal 29 2" xfId="367"/>
    <cellStyle name="Normal 29_Sheet2" xfId="368"/>
    <cellStyle name="Normal 3" xfId="369"/>
    <cellStyle name="Normal 3 2" xfId="370"/>
    <cellStyle name="Normal 3 3" xfId="371"/>
    <cellStyle name="Normal 3 4" xfId="372"/>
    <cellStyle name="Normal 30" xfId="373"/>
    <cellStyle name="Normal 30 2" xfId="374"/>
    <cellStyle name="Normal 30_Sheet2" xfId="375"/>
    <cellStyle name="Normal 31" xfId="376"/>
    <cellStyle name="Normal 32" xfId="377"/>
    <cellStyle name="Normal 33" xfId="378"/>
    <cellStyle name="Normal 34" xfId="379"/>
    <cellStyle name="Normal 35" xfId="380"/>
    <cellStyle name="Normal 36" xfId="381"/>
    <cellStyle name="Normal 37" xfId="382"/>
    <cellStyle name="Normal 38" xfId="383"/>
    <cellStyle name="Normal 39" xfId="384"/>
    <cellStyle name="Normal 4" xfId="385"/>
    <cellStyle name="Normal 40" xfId="386"/>
    <cellStyle name="Normal 41" xfId="387"/>
    <cellStyle name="Normal 42" xfId="388"/>
    <cellStyle name="Normal 43" xfId="389"/>
    <cellStyle name="Normal 44" xfId="390"/>
    <cellStyle name="Normal 45" xfId="391"/>
    <cellStyle name="Normal 46" xfId="392"/>
    <cellStyle name="Normal 47" xfId="393"/>
    <cellStyle name="Normal 48" xfId="394"/>
    <cellStyle name="Normal 49" xfId="395"/>
    <cellStyle name="Normal 5" xfId="396"/>
    <cellStyle name="Normal 50" xfId="397"/>
    <cellStyle name="Normal 51" xfId="398"/>
    <cellStyle name="Normal 52" xfId="399"/>
    <cellStyle name="Normal 53" xfId="400"/>
    <cellStyle name="Normal 6" xfId="401"/>
    <cellStyle name="Normal 7" xfId="402"/>
    <cellStyle name="Normal 8" xfId="403"/>
    <cellStyle name="Normal 9" xfId="404"/>
    <cellStyle name="Normal_New Summary Tables 2" xfId="405"/>
    <cellStyle name="Normal_Sheet2" xfId="406"/>
    <cellStyle name="Note" xfId="407"/>
    <cellStyle name="Note 2" xfId="408"/>
    <cellStyle name="Note 2 2" xfId="409"/>
    <cellStyle name="Note 2 3" xfId="410"/>
    <cellStyle name="Note 3" xfId="411"/>
    <cellStyle name="Note 3 2" xfId="412"/>
    <cellStyle name="Note 4" xfId="413"/>
    <cellStyle name="Output" xfId="414"/>
    <cellStyle name="Output 2" xfId="415"/>
    <cellStyle name="Output 2 2" xfId="416"/>
    <cellStyle name="Output 3" xfId="417"/>
    <cellStyle name="Percent" xfId="418"/>
    <cellStyle name="Percent [2]" xfId="419"/>
    <cellStyle name="Percent [2] 2" xfId="420"/>
    <cellStyle name="Percent [2] 2 2" xfId="421"/>
    <cellStyle name="Percent [2] 3" xfId="422"/>
    <cellStyle name="Percent 10" xfId="423"/>
    <cellStyle name="Percent 10 2" xfId="424"/>
    <cellStyle name="Percent 11" xfId="425"/>
    <cellStyle name="Percent 12" xfId="426"/>
    <cellStyle name="Percent 13" xfId="427"/>
    <cellStyle name="Percent 14" xfId="428"/>
    <cellStyle name="Percent 15" xfId="429"/>
    <cellStyle name="Percent 16" xfId="430"/>
    <cellStyle name="Percent 17" xfId="431"/>
    <cellStyle name="Percent 18" xfId="432"/>
    <cellStyle name="Percent 19" xfId="433"/>
    <cellStyle name="Percent 2" xfId="434"/>
    <cellStyle name="Percent 2 2" xfId="435"/>
    <cellStyle name="Percent 20" xfId="436"/>
    <cellStyle name="Percent 21" xfId="437"/>
    <cellStyle name="Percent 22" xfId="438"/>
    <cellStyle name="Percent 23" xfId="439"/>
    <cellStyle name="Percent 24" xfId="440"/>
    <cellStyle name="Percent 3" xfId="441"/>
    <cellStyle name="Percent 3 2" xfId="442"/>
    <cellStyle name="Percent 4" xfId="443"/>
    <cellStyle name="Percent 5" xfId="444"/>
    <cellStyle name="Percent 6" xfId="445"/>
    <cellStyle name="Percent 7" xfId="446"/>
    <cellStyle name="Percent 8" xfId="447"/>
    <cellStyle name="Percent 9" xfId="448"/>
    <cellStyle name="SAPBEXaggData" xfId="449"/>
    <cellStyle name="SAPBEXaggData 2" xfId="450"/>
    <cellStyle name="SAPBEXaggData 2 2" xfId="451"/>
    <cellStyle name="SAPBEXaggData 3" xfId="452"/>
    <cellStyle name="SAPBEXaggData 4" xfId="453"/>
    <cellStyle name="SAPBEXaggData_Sept 2011 Total BW Data" xfId="454"/>
    <cellStyle name="SAPBEXaggDataEmph" xfId="455"/>
    <cellStyle name="SAPBEXaggDataEmph 2" xfId="456"/>
    <cellStyle name="SAPBEXaggExc1" xfId="457"/>
    <cellStyle name="SAPBEXaggExc1Emph" xfId="458"/>
    <cellStyle name="SAPBEXaggExc2" xfId="459"/>
    <cellStyle name="SAPBEXaggExc2Emph" xfId="460"/>
    <cellStyle name="SAPBEXaggItem" xfId="461"/>
    <cellStyle name="SAPBEXaggItem 2" xfId="462"/>
    <cellStyle name="SAPBEXaggItem 2 2" xfId="463"/>
    <cellStyle name="SAPBEXaggItem 3" xfId="464"/>
    <cellStyle name="SAPBEXaggItem 4" xfId="465"/>
    <cellStyle name="SAPBEXaggItem_Sept 2011 Total BW Data" xfId="466"/>
    <cellStyle name="SAPBEXaggItemX" xfId="467"/>
    <cellStyle name="SAPBEXaggItemX 2" xfId="468"/>
    <cellStyle name="SAPBEXchaText" xfId="469"/>
    <cellStyle name="SAPBEXchaText 2" xfId="470"/>
    <cellStyle name="SAPBEXColoum_Header_SA" xfId="471"/>
    <cellStyle name="SAPBEXexcBad7" xfId="472"/>
    <cellStyle name="SAPBEXexcBad7 2" xfId="473"/>
    <cellStyle name="SAPBEXexcBad8" xfId="474"/>
    <cellStyle name="SAPBEXexcBad8 2" xfId="475"/>
    <cellStyle name="SAPBEXexcBad9" xfId="476"/>
    <cellStyle name="SAPBEXexcBad9 2" xfId="477"/>
    <cellStyle name="SAPBEXexcCritical4" xfId="478"/>
    <cellStyle name="SAPBEXexcCritical4 2" xfId="479"/>
    <cellStyle name="SAPBEXexcCritical5" xfId="480"/>
    <cellStyle name="SAPBEXexcCritical5 2" xfId="481"/>
    <cellStyle name="SAPBEXexcCritical6" xfId="482"/>
    <cellStyle name="SAPBEXexcCritical6 2" xfId="483"/>
    <cellStyle name="SAPBEXexcGood1" xfId="484"/>
    <cellStyle name="SAPBEXexcGood1 2" xfId="485"/>
    <cellStyle name="SAPBEXexcGood2" xfId="486"/>
    <cellStyle name="SAPBEXexcGood2 2" xfId="487"/>
    <cellStyle name="SAPBEXexcGood3" xfId="488"/>
    <cellStyle name="SAPBEXexcGood3 2" xfId="489"/>
    <cellStyle name="SAPBEXfilterDrill" xfId="490"/>
    <cellStyle name="SAPBEXfilterDrill 2" xfId="491"/>
    <cellStyle name="SAPBEXfilterItem" xfId="492"/>
    <cellStyle name="SAPBEXfilterItem 2" xfId="493"/>
    <cellStyle name="SAPBEXfilterItem 3" xfId="494"/>
    <cellStyle name="SAPBEXfilterItem_2011-10 LIEE Table 6 (2)" xfId="495"/>
    <cellStyle name="SAPBEXfilterText" xfId="496"/>
    <cellStyle name="SAPBEXfilterText 2" xfId="497"/>
    <cellStyle name="SAPBEXfilterText 2 2" xfId="498"/>
    <cellStyle name="SAPBEXfilterText 3" xfId="499"/>
    <cellStyle name="SAPBEXfilterText_2011-12 LIEE Table 1 Updated budget" xfId="500"/>
    <cellStyle name="SAPBEXformats" xfId="501"/>
    <cellStyle name="SAPBEXformats 2" xfId="502"/>
    <cellStyle name="SAPBEXheaderData" xfId="503"/>
    <cellStyle name="SAPBEXheaderItem" xfId="504"/>
    <cellStyle name="SAPBEXheaderItem 2" xfId="505"/>
    <cellStyle name="SAPBEXheaderItem 2 2" xfId="506"/>
    <cellStyle name="SAPBEXheaderItem 3" xfId="507"/>
    <cellStyle name="SAPBEXheaderItem_2011-10 LIEE Table 6 (2)" xfId="508"/>
    <cellStyle name="SAPBEXheaderText" xfId="509"/>
    <cellStyle name="SAPBEXheaderText 2" xfId="510"/>
    <cellStyle name="SAPBEXheaderText 2 2" xfId="511"/>
    <cellStyle name="SAPBEXheaderText 3" xfId="512"/>
    <cellStyle name="SAPBEXheaderText_2011-10 LIEE Table 6 (2)" xfId="513"/>
    <cellStyle name="SAPBEXHLevel0" xfId="514"/>
    <cellStyle name="SAPBEXHLevel0 2" xfId="515"/>
    <cellStyle name="SAPBEXHLevel0 2 2" xfId="516"/>
    <cellStyle name="SAPBEXHLevel0 3" xfId="517"/>
    <cellStyle name="SAPBEXHLevel0_2011-10 LIEE Table 6 (2)" xfId="518"/>
    <cellStyle name="SAPBEXHLevel0X" xfId="519"/>
    <cellStyle name="SAPBEXHLevel0X 2" xfId="520"/>
    <cellStyle name="SAPBEXHLevel0X 2 2" xfId="521"/>
    <cellStyle name="SAPBEXHLevel0X 3" xfId="522"/>
    <cellStyle name="SAPBEXHLevel0X 3 2" xfId="523"/>
    <cellStyle name="SAPBEXHLevel0X 4" xfId="524"/>
    <cellStyle name="SAPBEXHLevel0X 5" xfId="525"/>
    <cellStyle name="SAPBEXHLevel1" xfId="526"/>
    <cellStyle name="SAPBEXHLevel1 2" xfId="527"/>
    <cellStyle name="SAPBEXHLevel1 2 2" xfId="528"/>
    <cellStyle name="SAPBEXHLevel1 3" xfId="529"/>
    <cellStyle name="SAPBEXHLevel1_2011-12 LIEE Table 1 Updated budget" xfId="530"/>
    <cellStyle name="SAPBEXHLevel1X" xfId="531"/>
    <cellStyle name="SAPBEXHLevel1X 2" xfId="532"/>
    <cellStyle name="SAPBEXHLevel1X 2 2" xfId="533"/>
    <cellStyle name="SAPBEXHLevel1X 3" xfId="534"/>
    <cellStyle name="SAPBEXHLevel1X 3 2" xfId="535"/>
    <cellStyle name="SAPBEXHLevel1X 4" xfId="536"/>
    <cellStyle name="SAPBEXHLevel1X 5" xfId="537"/>
    <cellStyle name="SAPBEXHLevel2" xfId="538"/>
    <cellStyle name="SAPBEXHLevel2 2" xfId="539"/>
    <cellStyle name="SAPBEXHLevel2 2 2" xfId="540"/>
    <cellStyle name="SAPBEXHLevel2 3" xfId="541"/>
    <cellStyle name="SAPBEXHLevel2_2011-12 LIEE Table 1 Updated budget" xfId="542"/>
    <cellStyle name="SAPBEXHLevel2X" xfId="543"/>
    <cellStyle name="SAPBEXHLevel2X 2" xfId="544"/>
    <cellStyle name="SAPBEXHLevel2X 2 2" xfId="545"/>
    <cellStyle name="SAPBEXHLevel2X 3" xfId="546"/>
    <cellStyle name="SAPBEXHLevel2X 3 2" xfId="547"/>
    <cellStyle name="SAPBEXHLevel2X 4" xfId="548"/>
    <cellStyle name="SAPBEXHLevel2X 5" xfId="549"/>
    <cellStyle name="SAPBEXHLevel3" xfId="550"/>
    <cellStyle name="SAPBEXHLevel3 2" xfId="551"/>
    <cellStyle name="SAPBEXHLevel3 2 2" xfId="552"/>
    <cellStyle name="SAPBEXHLevel3 3" xfId="553"/>
    <cellStyle name="SAPBEXHLevel3_2011-12 LIEE Table 1 Updated budget" xfId="554"/>
    <cellStyle name="SAPBEXHLevel3X" xfId="555"/>
    <cellStyle name="SAPBEXHLevel3X 2" xfId="556"/>
    <cellStyle name="SAPBEXHLevel3X 2 2" xfId="557"/>
    <cellStyle name="SAPBEXHLevel3X 3" xfId="558"/>
    <cellStyle name="SAPBEXHLevel3X 3 2" xfId="559"/>
    <cellStyle name="SAPBEXHLevel3X 4" xfId="560"/>
    <cellStyle name="SAPBEXHLevel3X 5" xfId="561"/>
    <cellStyle name="SAPBEXinputData" xfId="562"/>
    <cellStyle name="SAPBEXresData" xfId="563"/>
    <cellStyle name="SAPBEXresData 2" xfId="564"/>
    <cellStyle name="SAPBEXresData 3" xfId="565"/>
    <cellStyle name="SAPBEXresDataEmph" xfId="566"/>
    <cellStyle name="SAPBEXresDataEmph 2" xfId="567"/>
    <cellStyle name="SAPBEXresExc1" xfId="568"/>
    <cellStyle name="SAPBEXresExc1Emph" xfId="569"/>
    <cellStyle name="SAPBEXresExc2" xfId="570"/>
    <cellStyle name="SAPBEXresExc2Emph" xfId="571"/>
    <cellStyle name="SAPBEXresItem" xfId="572"/>
    <cellStyle name="SAPBEXresItem 2" xfId="573"/>
    <cellStyle name="SAPBEXresItemX" xfId="574"/>
    <cellStyle name="SAPBEXresItemX 2" xfId="575"/>
    <cellStyle name="SAPBEXresItemX 3" xfId="576"/>
    <cellStyle name="SAPBEXRow_Headings_SA" xfId="577"/>
    <cellStyle name="SAPBEXRowResults_SA" xfId="578"/>
    <cellStyle name="SAPBEXstdData" xfId="579"/>
    <cellStyle name="SAPBEXstdData 2" xfId="580"/>
    <cellStyle name="SAPBEXstdData 2 2" xfId="581"/>
    <cellStyle name="SAPBEXstdData 3" xfId="582"/>
    <cellStyle name="SAPBEXstdData 4" xfId="583"/>
    <cellStyle name="SAPBEXstdData_Sept 2011 Total BW Data" xfId="584"/>
    <cellStyle name="SAPBEXstdDataEmph" xfId="585"/>
    <cellStyle name="SAPBEXstdExc1" xfId="586"/>
    <cellStyle name="SAPBEXstdExc1Emph" xfId="587"/>
    <cellStyle name="SAPBEXstdExc2" xfId="588"/>
    <cellStyle name="SAPBEXstdExc2Emph" xfId="589"/>
    <cellStyle name="SAPBEXstdItem" xfId="590"/>
    <cellStyle name="SAPBEXstdItem 2" xfId="591"/>
    <cellStyle name="SAPBEXstdItem 2 2" xfId="592"/>
    <cellStyle name="SAPBEXstdItem 3" xfId="593"/>
    <cellStyle name="SAPBEXstdItem 3 2" xfId="594"/>
    <cellStyle name="SAPBEXstdItem 4" xfId="595"/>
    <cellStyle name="SAPBEXstdItem 5" xfId="596"/>
    <cellStyle name="SAPBEXstdItem_Sept 2011 Total BW Data" xfId="597"/>
    <cellStyle name="SAPBEXstdItemX" xfId="598"/>
    <cellStyle name="SAPBEXstdItemX 2" xfId="599"/>
    <cellStyle name="SAPBEXsubData" xfId="600"/>
    <cellStyle name="SAPBEXsubDataEmph" xfId="601"/>
    <cellStyle name="SAPBEXsubExc1" xfId="602"/>
    <cellStyle name="SAPBEXsubExc1Emph" xfId="603"/>
    <cellStyle name="SAPBEXsubExc2" xfId="604"/>
    <cellStyle name="SAPBEXsubExc2Emph" xfId="605"/>
    <cellStyle name="SAPBEXsubItem" xfId="606"/>
    <cellStyle name="SAPBEXtitle" xfId="607"/>
    <cellStyle name="SAPBEXtitle 2" xfId="608"/>
    <cellStyle name="SAPBEXundefined" xfId="609"/>
    <cellStyle name="SAPBEXundefined 2" xfId="610"/>
    <cellStyle name="SAPBEXundefined 3" xfId="611"/>
    <cellStyle name="SAPBEXundefined_Sheet2" xfId="612"/>
    <cellStyle name="SEM-BPS-input-on" xfId="613"/>
    <cellStyle name="SEM-BPS-key" xfId="614"/>
    <cellStyle name="Sheet Title" xfId="615"/>
    <cellStyle name="Style 1" xfId="616"/>
    <cellStyle name="Style 26" xfId="617"/>
    <cellStyle name="Style 26 2" xfId="618"/>
    <cellStyle name="Style 26 2 2" xfId="619"/>
    <cellStyle name="Style 26 3" xfId="620"/>
    <cellStyle name="Title" xfId="621"/>
    <cellStyle name="Title 2" xfId="622"/>
    <cellStyle name="Title 2 2" xfId="623"/>
    <cellStyle name="Title 3" xfId="624"/>
    <cellStyle name="Total" xfId="625"/>
    <cellStyle name="Total 2" xfId="626"/>
    <cellStyle name="Total 2 2" xfId="627"/>
    <cellStyle name="Total 2 3" xfId="628"/>
    <cellStyle name="Total 3" xfId="629"/>
    <cellStyle name="Total 4" xfId="630"/>
    <cellStyle name="Total 5" xfId="631"/>
    <cellStyle name="Unprot" xfId="632"/>
    <cellStyle name="Unprot 2" xfId="633"/>
    <cellStyle name="Unprot$" xfId="634"/>
    <cellStyle name="Unprot$ 2" xfId="635"/>
    <cellStyle name="Unprot$ 2 2" xfId="636"/>
    <cellStyle name="Unprot$_2011-10 LIEE Table 6 (2)" xfId="637"/>
    <cellStyle name="Unprotect" xfId="638"/>
    <cellStyle name="Warning Text" xfId="639"/>
    <cellStyle name="Warning Text 2" xfId="640"/>
    <cellStyle name="Warning Text 2 2" xfId="641"/>
    <cellStyle name="Warning Text 3" xfId="6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rims.sce.com/Users/fasanajr/Documents/LIAP%20Reports/Rapid%20Deployment/August%2021,%202013%20LIAP%20Report/Filed/SCE/A.11-05-017%20et%20al_ESAP-CARE%202012-2014_SCE%20LIAP%20Monthly%20Report%20-%20July%202013%20(Excel%20Version).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A Table 1"/>
      <sheetName val="ESA Table 2"/>
      <sheetName val="ESA Table 3"/>
      <sheetName val="ESA Table 4A"/>
      <sheetName val="ESA Table 4B"/>
      <sheetName val="ESA Table 5"/>
      <sheetName val="ESA Table 6"/>
      <sheetName val="CARE Table 1"/>
      <sheetName val="CARE Table 2"/>
      <sheetName val="CARE Table 3A _3B"/>
      <sheetName val="CARE Table 4"/>
      <sheetName val="CARE Table 5"/>
      <sheetName val="CARE Table 6"/>
      <sheetName val="CARE Table 7"/>
      <sheetName val="CARE Table 8"/>
      <sheetName val="CARE Table 9"/>
      <sheetName val="CARE 10"/>
      <sheetName val="CARE 11"/>
      <sheetName val="Attachment A"/>
      <sheetName val="Attachment B"/>
    </sheetNames>
    <sheetDataSet>
      <sheetData sheetId="0">
        <row r="2">
          <cell r="A2" t="str">
            <v>Through July 2013 - Southern California Edison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34"/>
  <sheetViews>
    <sheetView tabSelected="1" zoomScalePageLayoutView="0" workbookViewId="0" topLeftCell="A1">
      <selection activeCell="V21" sqref="V21"/>
    </sheetView>
  </sheetViews>
  <sheetFormatPr defaultColWidth="9.140625" defaultRowHeight="12.75"/>
  <cols>
    <col min="1" max="1" width="23.8515625" style="0" customWidth="1"/>
    <col min="2" max="2" width="13.00390625" style="0" customWidth="1"/>
    <col min="3" max="3" width="5.7109375" style="0" customWidth="1"/>
    <col min="4" max="5" width="11.7109375" style="0" customWidth="1"/>
    <col min="6" max="6" width="5.7109375" style="0" customWidth="1"/>
    <col min="7" max="8" width="11.7109375" style="0" customWidth="1"/>
    <col min="9" max="9" width="4.421875" style="0" bestFit="1" customWidth="1"/>
    <col min="10" max="11" width="11.7109375" style="0" customWidth="1"/>
    <col min="12" max="12" width="4.421875" style="0" bestFit="1" customWidth="1"/>
    <col min="13" max="13" width="11.7109375" style="0" customWidth="1"/>
    <col min="15" max="15" width="17.8515625" style="0" bestFit="1" customWidth="1"/>
    <col min="16" max="16" width="18.00390625" style="0" bestFit="1" customWidth="1"/>
  </cols>
  <sheetData>
    <row r="1" spans="1:13" ht="15.75">
      <c r="A1" s="409" t="s">
        <v>462</v>
      </c>
      <c r="B1" s="410"/>
      <c r="C1" s="410"/>
      <c r="D1" s="410"/>
      <c r="E1" s="410"/>
      <c r="F1" s="410"/>
      <c r="G1" s="410"/>
      <c r="H1" s="410"/>
      <c r="I1" s="410"/>
      <c r="J1" s="410"/>
      <c r="K1" s="410"/>
      <c r="L1" s="410"/>
      <c r="M1" s="410"/>
    </row>
    <row r="2" spans="1:13" ht="15.75">
      <c r="A2" s="411" t="str">
        <f>MonthlyTitle</f>
        <v>Through December 2014 - Southern California Edison</v>
      </c>
      <c r="B2" s="411"/>
      <c r="C2" s="411"/>
      <c r="D2" s="411"/>
      <c r="E2" s="411"/>
      <c r="F2" s="411"/>
      <c r="G2" s="411"/>
      <c r="H2" s="411"/>
      <c r="I2" s="411"/>
      <c r="J2" s="411"/>
      <c r="K2" s="411"/>
      <c r="L2" s="411"/>
      <c r="M2" s="411"/>
    </row>
    <row r="3" spans="1:13" ht="12.75">
      <c r="A3" s="280"/>
      <c r="B3" s="412" t="s">
        <v>463</v>
      </c>
      <c r="C3" s="412"/>
      <c r="D3" s="412"/>
      <c r="E3" s="412" t="s">
        <v>3</v>
      </c>
      <c r="F3" s="412"/>
      <c r="G3" s="412"/>
      <c r="H3" s="412" t="s">
        <v>4</v>
      </c>
      <c r="I3" s="412"/>
      <c r="J3" s="412"/>
      <c r="K3" s="412" t="s">
        <v>5</v>
      </c>
      <c r="L3" s="412"/>
      <c r="M3" s="412"/>
    </row>
    <row r="4" spans="1:13" ht="12.75">
      <c r="A4" s="160" t="s">
        <v>464</v>
      </c>
      <c r="B4" s="161" t="s">
        <v>0</v>
      </c>
      <c r="C4" s="161" t="s">
        <v>1</v>
      </c>
      <c r="D4" s="161" t="s">
        <v>2</v>
      </c>
      <c r="E4" s="161" t="s">
        <v>0</v>
      </c>
      <c r="F4" s="161" t="s">
        <v>1</v>
      </c>
      <c r="G4" s="161" t="s">
        <v>2</v>
      </c>
      <c r="H4" s="161" t="s">
        <v>0</v>
      </c>
      <c r="I4" s="161" t="s">
        <v>1</v>
      </c>
      <c r="J4" s="161" t="s">
        <v>2</v>
      </c>
      <c r="K4" s="161" t="s">
        <v>0</v>
      </c>
      <c r="L4" s="161" t="s">
        <v>1</v>
      </c>
      <c r="M4" s="161" t="s">
        <v>2</v>
      </c>
    </row>
    <row r="5" spans="1:13" ht="12.75">
      <c r="A5" s="162" t="s">
        <v>465</v>
      </c>
      <c r="B5" s="163"/>
      <c r="C5" s="164"/>
      <c r="D5" s="164"/>
      <c r="E5" s="164"/>
      <c r="F5" s="164"/>
      <c r="G5" s="164"/>
      <c r="H5" s="164"/>
      <c r="I5" s="164"/>
      <c r="J5" s="164"/>
      <c r="K5" s="164"/>
      <c r="L5" s="164"/>
      <c r="M5" s="165"/>
    </row>
    <row r="6" spans="1:13" ht="12.75">
      <c r="A6" s="166" t="s">
        <v>466</v>
      </c>
      <c r="B6" s="167">
        <v>21018838</v>
      </c>
      <c r="C6" s="168"/>
      <c r="D6" s="167">
        <f>SUM(B6:C6)</f>
        <v>21018838</v>
      </c>
      <c r="E6" s="167">
        <v>1520692</v>
      </c>
      <c r="F6" s="168"/>
      <c r="G6" s="167">
        <f aca="true" t="shared" si="0" ref="G6:G16">SUM(E6:F6)</f>
        <v>1520692</v>
      </c>
      <c r="H6" s="167">
        <f>SUM('ESA Table 2'!G6:G8)</f>
        <v>15895018</v>
      </c>
      <c r="I6" s="168"/>
      <c r="J6" s="167">
        <f>SUM(H6:I6)</f>
        <v>15895018</v>
      </c>
      <c r="K6" s="169">
        <f>H6/B6</f>
        <v>0.7562272471960629</v>
      </c>
      <c r="L6" s="168"/>
      <c r="M6" s="169">
        <f>J6/D6</f>
        <v>0.7562272471960629</v>
      </c>
    </row>
    <row r="7" spans="1:13" ht="12.75">
      <c r="A7" s="166" t="s">
        <v>467</v>
      </c>
      <c r="B7" s="167">
        <v>51405</v>
      </c>
      <c r="C7" s="31"/>
      <c r="D7" s="167">
        <f aca="true" t="shared" si="1" ref="D7:D16">SUM(B7:C7)</f>
        <v>51405</v>
      </c>
      <c r="E7" s="167">
        <v>1663</v>
      </c>
      <c r="F7" s="31"/>
      <c r="G7" s="167">
        <f t="shared" si="0"/>
        <v>1663</v>
      </c>
      <c r="H7" s="167">
        <f>SUM('ESA Table 2'!G10:G15)</f>
        <v>15191.5</v>
      </c>
      <c r="I7" s="31"/>
      <c r="J7" s="167">
        <f aca="true" t="shared" si="2" ref="J7:J15">SUM(H7:I7)</f>
        <v>15191.5</v>
      </c>
      <c r="K7" s="169">
        <f aca="true" t="shared" si="3" ref="K7:K14">H7/B7</f>
        <v>0.2955257270693512</v>
      </c>
      <c r="L7" s="31"/>
      <c r="M7" s="169">
        <f aca="true" t="shared" si="4" ref="M7:M16">J7/D7</f>
        <v>0.2955257270693512</v>
      </c>
    </row>
    <row r="8" spans="1:13" ht="12.75">
      <c r="A8" s="166" t="s">
        <v>468</v>
      </c>
      <c r="B8" s="167">
        <v>267540</v>
      </c>
      <c r="C8" s="31"/>
      <c r="D8" s="167">
        <f t="shared" si="1"/>
        <v>267540</v>
      </c>
      <c r="E8" s="167">
        <v>3824</v>
      </c>
      <c r="F8" s="31"/>
      <c r="G8" s="167">
        <f t="shared" si="0"/>
        <v>3824</v>
      </c>
      <c r="H8" s="167">
        <f>SUM('ESA Table 2'!G17:G18)</f>
        <v>52048.35</v>
      </c>
      <c r="I8" s="31"/>
      <c r="J8" s="167">
        <f t="shared" si="2"/>
        <v>52048.35</v>
      </c>
      <c r="K8" s="169">
        <f t="shared" si="3"/>
        <v>0.19454418030948642</v>
      </c>
      <c r="L8" s="31"/>
      <c r="M8" s="169">
        <f t="shared" si="4"/>
        <v>0.19454418030948642</v>
      </c>
    </row>
    <row r="9" spans="1:13" ht="12.75">
      <c r="A9" s="166" t="s">
        <v>469</v>
      </c>
      <c r="B9" s="167">
        <v>27306615</v>
      </c>
      <c r="C9" s="31"/>
      <c r="D9" s="167">
        <f t="shared" si="1"/>
        <v>27306615</v>
      </c>
      <c r="E9" s="167">
        <v>1216822</v>
      </c>
      <c r="F9" s="31"/>
      <c r="G9" s="167">
        <f t="shared" si="0"/>
        <v>1216822</v>
      </c>
      <c r="H9" s="167">
        <f>SUM('ESA Table 2'!G20:G27)</f>
        <v>21231908</v>
      </c>
      <c r="I9" s="31"/>
      <c r="J9" s="167">
        <f t="shared" si="2"/>
        <v>21231908</v>
      </c>
      <c r="K9" s="169">
        <f t="shared" si="3"/>
        <v>0.7775371645295471</v>
      </c>
      <c r="L9" s="31"/>
      <c r="M9" s="169">
        <f t="shared" si="4"/>
        <v>0.7775371645295471</v>
      </c>
    </row>
    <row r="10" spans="1:13" ht="12.75">
      <c r="A10" s="166" t="s">
        <v>470</v>
      </c>
      <c r="B10" s="167">
        <v>233333</v>
      </c>
      <c r="C10" s="31"/>
      <c r="D10" s="167">
        <f t="shared" si="1"/>
        <v>233333</v>
      </c>
      <c r="E10" s="167">
        <v>43550</v>
      </c>
      <c r="F10" s="31"/>
      <c r="G10" s="167">
        <f t="shared" si="0"/>
        <v>43550</v>
      </c>
      <c r="H10" s="167">
        <f>SUM('ESA Table 2'!G29:G30)</f>
        <v>49530</v>
      </c>
      <c r="I10" s="31"/>
      <c r="J10" s="167">
        <f t="shared" si="2"/>
        <v>49530</v>
      </c>
      <c r="K10" s="169">
        <f t="shared" si="3"/>
        <v>0.21227173181675973</v>
      </c>
      <c r="L10" s="31"/>
      <c r="M10" s="169">
        <f t="shared" si="4"/>
        <v>0.21227173181675973</v>
      </c>
    </row>
    <row r="11" spans="1:13" ht="12.75">
      <c r="A11" s="166" t="s">
        <v>471</v>
      </c>
      <c r="B11" s="167">
        <v>3272401</v>
      </c>
      <c r="C11" s="31"/>
      <c r="D11" s="167">
        <f t="shared" si="1"/>
        <v>3272401</v>
      </c>
      <c r="E11" s="167">
        <v>236399</v>
      </c>
      <c r="F11" s="31"/>
      <c r="G11" s="167">
        <f t="shared" si="0"/>
        <v>236399</v>
      </c>
      <c r="H11" s="167">
        <f>SUM('ESA Table 2'!G32:G37)</f>
        <v>2521938.1592</v>
      </c>
      <c r="I11" s="31"/>
      <c r="J11" s="167">
        <f t="shared" si="2"/>
        <v>2521938.1592</v>
      </c>
      <c r="K11" s="169">
        <f t="shared" si="3"/>
        <v>0.7706690467335757</v>
      </c>
      <c r="L11" s="31"/>
      <c r="M11" s="169">
        <f t="shared" si="4"/>
        <v>0.7706690467335757</v>
      </c>
    </row>
    <row r="12" spans="1:13" ht="12.75">
      <c r="A12" s="166" t="s">
        <v>472</v>
      </c>
      <c r="B12" s="167">
        <v>4726931</v>
      </c>
      <c r="C12" s="31"/>
      <c r="D12" s="167">
        <f t="shared" si="1"/>
        <v>4726931</v>
      </c>
      <c r="E12" s="167">
        <v>258861</v>
      </c>
      <c r="F12" s="31"/>
      <c r="G12" s="167">
        <f t="shared" si="0"/>
        <v>258861</v>
      </c>
      <c r="H12" s="167">
        <f>SUM('ESA Table 2'!G39:G40)</f>
        <v>3680010.1525</v>
      </c>
      <c r="I12" s="31"/>
      <c r="J12" s="167">
        <f t="shared" si="2"/>
        <v>3680010.1525</v>
      </c>
      <c r="K12" s="169">
        <f t="shared" si="3"/>
        <v>0.7785199641162521</v>
      </c>
      <c r="L12" s="31"/>
      <c r="M12" s="169">
        <f t="shared" si="4"/>
        <v>0.7785199641162521</v>
      </c>
    </row>
    <row r="13" spans="1:13" ht="12.75">
      <c r="A13" s="166" t="s">
        <v>473</v>
      </c>
      <c r="B13" s="167">
        <v>5613669</v>
      </c>
      <c r="C13" s="31"/>
      <c r="D13" s="167">
        <f t="shared" si="1"/>
        <v>5613669</v>
      </c>
      <c r="E13" s="167">
        <v>434282.25</v>
      </c>
      <c r="F13" s="31"/>
      <c r="G13" s="167">
        <f t="shared" si="0"/>
        <v>434282.25</v>
      </c>
      <c r="H13" s="167">
        <f>'ESA Table 2'!G46</f>
        <v>5426335.25</v>
      </c>
      <c r="I13" s="31"/>
      <c r="J13" s="167">
        <f t="shared" si="2"/>
        <v>5426335.25</v>
      </c>
      <c r="K13" s="169">
        <f t="shared" si="3"/>
        <v>0.9666289996791759</v>
      </c>
      <c r="L13" s="31"/>
      <c r="M13" s="169">
        <f t="shared" si="4"/>
        <v>0.9666289996791759</v>
      </c>
    </row>
    <row r="14" spans="1:13" ht="12.75">
      <c r="A14" s="166" t="s">
        <v>474</v>
      </c>
      <c r="B14" s="167">
        <v>1245405</v>
      </c>
      <c r="C14" s="31"/>
      <c r="D14" s="167">
        <f t="shared" si="1"/>
        <v>1245405</v>
      </c>
      <c r="E14" s="167">
        <v>68463</v>
      </c>
      <c r="F14" s="31"/>
      <c r="G14" s="167">
        <f t="shared" si="0"/>
        <v>68463</v>
      </c>
      <c r="H14" s="167">
        <v>752437.5</v>
      </c>
      <c r="I14" s="31"/>
      <c r="J14" s="167">
        <f t="shared" si="2"/>
        <v>752437.5</v>
      </c>
      <c r="K14" s="169">
        <f t="shared" si="3"/>
        <v>0.6041709323473087</v>
      </c>
      <c r="L14" s="31"/>
      <c r="M14" s="169">
        <f t="shared" si="4"/>
        <v>0.6041709323473087</v>
      </c>
    </row>
    <row r="15" spans="1:13" ht="12.75">
      <c r="A15" s="166" t="s">
        <v>475</v>
      </c>
      <c r="B15" s="167">
        <v>0</v>
      </c>
      <c r="C15" s="31"/>
      <c r="D15" s="167">
        <f t="shared" si="1"/>
        <v>0</v>
      </c>
      <c r="E15" s="167">
        <v>0</v>
      </c>
      <c r="F15" s="31"/>
      <c r="G15" s="167">
        <f t="shared" si="0"/>
        <v>0</v>
      </c>
      <c r="H15" s="167">
        <v>0</v>
      </c>
      <c r="I15" s="31"/>
      <c r="J15" s="167">
        <f t="shared" si="2"/>
        <v>0</v>
      </c>
      <c r="K15" s="169">
        <v>0</v>
      </c>
      <c r="L15" s="31"/>
      <c r="M15" s="169">
        <v>0</v>
      </c>
    </row>
    <row r="16" spans="1:13" ht="12.75">
      <c r="A16" s="170" t="s">
        <v>476</v>
      </c>
      <c r="B16" s="171">
        <f>SUM(B6:B15)</f>
        <v>63736137</v>
      </c>
      <c r="C16" s="32"/>
      <c r="D16" s="172">
        <f t="shared" si="1"/>
        <v>63736137</v>
      </c>
      <c r="E16" s="171">
        <f>SUM(E6:E15)</f>
        <v>3784556.25</v>
      </c>
      <c r="F16" s="32"/>
      <c r="G16" s="171">
        <f t="shared" si="0"/>
        <v>3784556.25</v>
      </c>
      <c r="H16" s="171">
        <f>SUM(H6:H15)</f>
        <v>49624416.911699995</v>
      </c>
      <c r="I16" s="32"/>
      <c r="J16" s="171">
        <f>SUM(H16:I16)</f>
        <v>49624416.911699995</v>
      </c>
      <c r="K16" s="173">
        <f>H16/B16</f>
        <v>0.778591537665673</v>
      </c>
      <c r="L16" s="32"/>
      <c r="M16" s="173">
        <f t="shared" si="4"/>
        <v>0.778591537665673</v>
      </c>
    </row>
    <row r="17" spans="1:13" ht="12.75">
      <c r="A17" s="174"/>
      <c r="B17" s="175"/>
      <c r="C17" s="175"/>
      <c r="D17" s="175"/>
      <c r="E17" s="175"/>
      <c r="F17" s="175"/>
      <c r="G17" s="175"/>
      <c r="H17" s="175"/>
      <c r="I17" s="175"/>
      <c r="J17" s="175"/>
      <c r="K17" s="175"/>
      <c r="L17" s="175"/>
      <c r="M17" s="176"/>
    </row>
    <row r="18" spans="1:13" ht="12.75">
      <c r="A18" s="177" t="s">
        <v>477</v>
      </c>
      <c r="B18" s="167">
        <v>325955</v>
      </c>
      <c r="C18" s="168"/>
      <c r="D18" s="167">
        <f aca="true" t="shared" si="5" ref="D18:D25">SUM(B18:C18)</f>
        <v>325955</v>
      </c>
      <c r="E18" s="167">
        <v>15092.169999999984</v>
      </c>
      <c r="F18" s="168"/>
      <c r="G18" s="178">
        <f aca="true" t="shared" si="6" ref="G18:G25">SUM(E18:F18)</f>
        <v>15092.169999999984</v>
      </c>
      <c r="H18" s="167">
        <v>172526.16999999998</v>
      </c>
      <c r="I18" s="168"/>
      <c r="J18" s="167">
        <f aca="true" t="shared" si="7" ref="J18:J25">SUM(H18:I18)</f>
        <v>172526.16999999998</v>
      </c>
      <c r="K18" s="169">
        <f aca="true" t="shared" si="8" ref="K18:K24">H18/B18</f>
        <v>0.529294442484392</v>
      </c>
      <c r="L18" s="31"/>
      <c r="M18" s="169">
        <f aca="true" t="shared" si="9" ref="M18:M25">J18/D18</f>
        <v>0.529294442484392</v>
      </c>
    </row>
    <row r="19" spans="1:13" ht="12.75">
      <c r="A19" s="166" t="s">
        <v>478</v>
      </c>
      <c r="B19" s="167">
        <v>1579538</v>
      </c>
      <c r="C19" s="31"/>
      <c r="D19" s="167">
        <f t="shared" si="5"/>
        <v>1579538</v>
      </c>
      <c r="E19" s="167">
        <v>72323.47999999905</v>
      </c>
      <c r="F19" s="31"/>
      <c r="G19" s="167">
        <f t="shared" si="6"/>
        <v>72323.47999999905</v>
      </c>
      <c r="H19" s="167">
        <v>869914.479999999</v>
      </c>
      <c r="I19" s="31"/>
      <c r="J19" s="167">
        <f t="shared" si="7"/>
        <v>869914.479999999</v>
      </c>
      <c r="K19" s="169">
        <f t="shared" si="8"/>
        <v>0.5507398239231972</v>
      </c>
      <c r="L19" s="31"/>
      <c r="M19" s="169">
        <f t="shared" si="9"/>
        <v>0.5507398239231972</v>
      </c>
    </row>
    <row r="20" spans="1:13" ht="12.75">
      <c r="A20" s="166" t="s">
        <v>479</v>
      </c>
      <c r="B20" s="167">
        <v>1373000</v>
      </c>
      <c r="C20" s="31"/>
      <c r="D20" s="167">
        <f t="shared" si="5"/>
        <v>1373000</v>
      </c>
      <c r="E20" s="167">
        <v>30911.980000000214</v>
      </c>
      <c r="F20" s="31"/>
      <c r="G20" s="167">
        <f t="shared" si="6"/>
        <v>30911.980000000214</v>
      </c>
      <c r="H20" s="167">
        <v>649019.9800000002</v>
      </c>
      <c r="I20" s="31"/>
      <c r="J20" s="167">
        <f t="shared" si="7"/>
        <v>649019.9800000002</v>
      </c>
      <c r="K20" s="169">
        <f t="shared" si="8"/>
        <v>0.47270209759650417</v>
      </c>
      <c r="L20" s="31"/>
      <c r="M20" s="169">
        <f t="shared" si="9"/>
        <v>0.47270209759650417</v>
      </c>
    </row>
    <row r="21" spans="1:13" ht="25.5">
      <c r="A21" s="179" t="s">
        <v>480</v>
      </c>
      <c r="B21" s="180">
        <v>120000</v>
      </c>
      <c r="C21" s="181"/>
      <c r="D21" s="180">
        <f t="shared" si="5"/>
        <v>120000</v>
      </c>
      <c r="E21" s="180">
        <v>612.7699999999995</v>
      </c>
      <c r="F21" s="181"/>
      <c r="G21" s="180">
        <f t="shared" si="6"/>
        <v>612.7699999999995</v>
      </c>
      <c r="H21" s="180">
        <v>4122.2699999999995</v>
      </c>
      <c r="I21" s="181"/>
      <c r="J21" s="180">
        <f t="shared" si="7"/>
        <v>4122.2699999999995</v>
      </c>
      <c r="K21" s="182">
        <f t="shared" si="8"/>
        <v>0.034352249999999994</v>
      </c>
      <c r="L21" s="31"/>
      <c r="M21" s="182">
        <f t="shared" si="9"/>
        <v>0.034352249999999994</v>
      </c>
    </row>
    <row r="22" spans="1:13" ht="25.5">
      <c r="A22" s="179" t="s">
        <v>588</v>
      </c>
      <c r="B22" s="180">
        <v>200000</v>
      </c>
      <c r="C22" s="181"/>
      <c r="D22" s="180">
        <f t="shared" si="5"/>
        <v>200000</v>
      </c>
      <c r="E22" s="180">
        <v>8015.589999999793</v>
      </c>
      <c r="F22" s="181"/>
      <c r="G22" s="180">
        <f t="shared" si="6"/>
        <v>8015.589999999793</v>
      </c>
      <c r="H22" s="180">
        <v>-186854.4100000002</v>
      </c>
      <c r="I22" s="181"/>
      <c r="J22" s="180">
        <f t="shared" si="7"/>
        <v>-186854.4100000002</v>
      </c>
      <c r="K22" s="182">
        <f t="shared" si="8"/>
        <v>-0.934272050000001</v>
      </c>
      <c r="L22" s="31"/>
      <c r="M22" s="182">
        <f t="shared" si="9"/>
        <v>-0.934272050000001</v>
      </c>
    </row>
    <row r="23" spans="1:13" ht="12.75">
      <c r="A23" s="166" t="s">
        <v>6</v>
      </c>
      <c r="B23" s="167">
        <v>606000</v>
      </c>
      <c r="C23" s="31"/>
      <c r="D23" s="167">
        <f t="shared" si="5"/>
        <v>606000</v>
      </c>
      <c r="E23" s="167">
        <v>26552.09000000055</v>
      </c>
      <c r="F23" s="31"/>
      <c r="G23" s="167">
        <f t="shared" si="6"/>
        <v>26552.09000000055</v>
      </c>
      <c r="H23" s="167">
        <v>363721.09000000055</v>
      </c>
      <c r="I23" s="31"/>
      <c r="J23" s="167">
        <f t="shared" si="7"/>
        <v>363721.09000000055</v>
      </c>
      <c r="K23" s="169">
        <f t="shared" si="8"/>
        <v>0.6001998184818491</v>
      </c>
      <c r="L23" s="31"/>
      <c r="M23" s="169">
        <f t="shared" si="9"/>
        <v>0.6001998184818491</v>
      </c>
    </row>
    <row r="24" spans="1:13" ht="12.75">
      <c r="A24" s="166" t="s">
        <v>7</v>
      </c>
      <c r="B24" s="167">
        <v>4736000</v>
      </c>
      <c r="C24" s="31"/>
      <c r="D24" s="167">
        <f t="shared" si="5"/>
        <v>4736000</v>
      </c>
      <c r="E24" s="167">
        <v>175079.61000011815</v>
      </c>
      <c r="F24" s="31"/>
      <c r="G24" s="167">
        <f t="shared" si="6"/>
        <v>175079.61000011815</v>
      </c>
      <c r="H24" s="167">
        <v>2562543.610000118</v>
      </c>
      <c r="I24" s="31"/>
      <c r="J24" s="167">
        <f t="shared" si="7"/>
        <v>2562543.610000118</v>
      </c>
      <c r="K24" s="169">
        <f t="shared" si="8"/>
        <v>0.5410776203547547</v>
      </c>
      <c r="L24" s="31"/>
      <c r="M24" s="169">
        <f t="shared" si="9"/>
        <v>0.5410776203547547</v>
      </c>
    </row>
    <row r="25" spans="1:13" ht="12.75">
      <c r="A25" s="183" t="s">
        <v>8</v>
      </c>
      <c r="B25" s="167">
        <v>60000</v>
      </c>
      <c r="C25" s="32"/>
      <c r="D25" s="167">
        <f t="shared" si="5"/>
        <v>60000</v>
      </c>
      <c r="E25" s="167">
        <v>7371</v>
      </c>
      <c r="F25" s="32"/>
      <c r="G25" s="167">
        <f t="shared" si="6"/>
        <v>7371</v>
      </c>
      <c r="H25" s="167">
        <v>7370.889999999999</v>
      </c>
      <c r="I25" s="32"/>
      <c r="J25" s="167">
        <f t="shared" si="7"/>
        <v>7370.889999999999</v>
      </c>
      <c r="K25" s="169">
        <v>0</v>
      </c>
      <c r="L25" s="31"/>
      <c r="M25" s="169">
        <f t="shared" si="9"/>
        <v>0.12284816666666666</v>
      </c>
    </row>
    <row r="26" spans="1:13" ht="12.75">
      <c r="A26" s="31"/>
      <c r="B26" s="31"/>
      <c r="C26" s="31"/>
      <c r="D26" s="31"/>
      <c r="E26" s="31"/>
      <c r="F26" s="31"/>
      <c r="G26" s="31"/>
      <c r="H26" s="31"/>
      <c r="I26" s="31"/>
      <c r="J26" s="31"/>
      <c r="K26" s="31"/>
      <c r="L26" s="31"/>
      <c r="M26" s="31"/>
    </row>
    <row r="27" spans="1:13" ht="12.75">
      <c r="A27" s="184" t="s">
        <v>481</v>
      </c>
      <c r="B27" s="185">
        <f>SUM(B16,B18:B25)</f>
        <v>72736630</v>
      </c>
      <c r="C27" s="31"/>
      <c r="D27" s="172">
        <f>SUM(B27:C27)</f>
        <v>72736630</v>
      </c>
      <c r="E27" s="186">
        <f>E16+SUM(E18:E25)</f>
        <v>4120514.9400001178</v>
      </c>
      <c r="F27" s="187"/>
      <c r="G27" s="186">
        <f>SUM(E27:F27)</f>
        <v>4120514.9400001178</v>
      </c>
      <c r="H27" s="186">
        <f>H16+SUM(H18:H25)</f>
        <v>54066780.99170011</v>
      </c>
      <c r="I27" s="187"/>
      <c r="J27" s="171">
        <f>H27</f>
        <v>54066780.99170011</v>
      </c>
      <c r="K27" s="173">
        <f>H27/B27</f>
        <v>0.7433226008917393</v>
      </c>
      <c r="L27" s="31"/>
      <c r="M27" s="173">
        <f>J27/D27</f>
        <v>0.7433226008917393</v>
      </c>
    </row>
    <row r="28" spans="1:13" ht="12.75">
      <c r="A28" s="405"/>
      <c r="B28" s="406"/>
      <c r="C28" s="406"/>
      <c r="D28" s="406"/>
      <c r="E28" s="406"/>
      <c r="F28" s="406"/>
      <c r="G28" s="406"/>
      <c r="H28" s="406"/>
      <c r="I28" s="406"/>
      <c r="J28" s="406"/>
      <c r="K28" s="406"/>
      <c r="L28" s="406"/>
      <c r="M28" s="407"/>
    </row>
    <row r="29" spans="1:13" ht="12.75">
      <c r="A29" s="188" t="s">
        <v>9</v>
      </c>
      <c r="B29" s="31"/>
      <c r="C29" s="31"/>
      <c r="D29" s="31"/>
      <c r="E29" s="167">
        <v>81533.77000000002</v>
      </c>
      <c r="F29" s="31"/>
      <c r="G29" s="167">
        <f>SUM(E29:F29)</f>
        <v>81533.77000000002</v>
      </c>
      <c r="H29" s="189">
        <v>890952</v>
      </c>
      <c r="I29" s="31"/>
      <c r="J29" s="167">
        <f>SUM(H29:I29)</f>
        <v>890952</v>
      </c>
      <c r="K29" s="31"/>
      <c r="L29" s="31"/>
      <c r="M29" s="31"/>
    </row>
    <row r="30" spans="1:13" ht="12.75">
      <c r="A30" s="190" t="s">
        <v>482</v>
      </c>
      <c r="B30" s="31"/>
      <c r="C30" s="31"/>
      <c r="D30" s="31"/>
      <c r="E30" s="31"/>
      <c r="F30" s="31"/>
      <c r="G30" s="31"/>
      <c r="H30" s="31"/>
      <c r="I30" s="31"/>
      <c r="J30" s="31"/>
      <c r="K30" s="31"/>
      <c r="L30" s="31"/>
      <c r="M30" s="31"/>
    </row>
    <row r="32" spans="1:13" ht="12.75">
      <c r="A32" s="408" t="s">
        <v>589</v>
      </c>
      <c r="B32" s="408"/>
      <c r="C32" s="408"/>
      <c r="D32" s="408"/>
      <c r="E32" s="408"/>
      <c r="F32" s="408"/>
      <c r="G32" s="408"/>
      <c r="H32" s="408"/>
      <c r="I32" s="408"/>
      <c r="J32" s="408"/>
      <c r="K32" s="408"/>
      <c r="L32" s="408"/>
      <c r="M32" s="408"/>
    </row>
    <row r="33" spans="1:13" ht="12.75">
      <c r="A33" s="408"/>
      <c r="B33" s="408"/>
      <c r="C33" s="408"/>
      <c r="D33" s="408"/>
      <c r="E33" s="408"/>
      <c r="F33" s="408"/>
      <c r="G33" s="408"/>
      <c r="H33" s="408"/>
      <c r="I33" s="408"/>
      <c r="J33" s="408"/>
      <c r="K33" s="408"/>
      <c r="L33" s="408"/>
      <c r="M33" s="408"/>
    </row>
    <row r="34" spans="1:13" ht="42.75" customHeight="1">
      <c r="A34" s="404" t="s">
        <v>590</v>
      </c>
      <c r="B34" s="404"/>
      <c r="C34" s="404"/>
      <c r="D34" s="404"/>
      <c r="E34" s="404"/>
      <c r="F34" s="404"/>
      <c r="G34" s="404"/>
      <c r="H34" s="404"/>
      <c r="I34" s="404"/>
      <c r="J34" s="404"/>
      <c r="K34" s="404"/>
      <c r="L34" s="404"/>
      <c r="M34" s="404"/>
    </row>
  </sheetData>
  <sheetProtection/>
  <mergeCells count="9">
    <mergeCell ref="A34:M34"/>
    <mergeCell ref="A28:M28"/>
    <mergeCell ref="A32:M33"/>
    <mergeCell ref="A1:M1"/>
    <mergeCell ref="A2:M2"/>
    <mergeCell ref="B3:D3"/>
    <mergeCell ref="E3:G3"/>
    <mergeCell ref="H3:J3"/>
    <mergeCell ref="K3:M3"/>
  </mergeCells>
  <printOptions headings="1" horizontalCentered="1"/>
  <pageMargins left="0.7" right="0.7" top="0.75" bottom="0.75" header="0.3" footer="0.3"/>
  <pageSetup fitToHeight="1" fitToWidth="1" horizontalDpi="600" verticalDpi="600" orientation="landscape" scale="8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I41"/>
  <sheetViews>
    <sheetView zoomScalePageLayoutView="0" workbookViewId="0" topLeftCell="A1">
      <selection activeCell="A1" sqref="A1:M1"/>
    </sheetView>
  </sheetViews>
  <sheetFormatPr defaultColWidth="9.140625" defaultRowHeight="12.75"/>
  <cols>
    <col min="1" max="1" width="12.421875" style="17" customWidth="1"/>
    <col min="2" max="9" width="11.7109375" style="17" customWidth="1"/>
    <col min="10" max="16384" width="9.140625" style="17" customWidth="1"/>
  </cols>
  <sheetData>
    <row r="1" spans="1:9" ht="34.5" customHeight="1">
      <c r="A1" s="466" t="s">
        <v>104</v>
      </c>
      <c r="B1" s="467"/>
      <c r="C1" s="467"/>
      <c r="D1" s="467"/>
      <c r="E1" s="467"/>
      <c r="F1" s="467"/>
      <c r="G1" s="467"/>
      <c r="H1" s="467"/>
      <c r="I1" s="468"/>
    </row>
    <row r="2" spans="1:9" ht="16.5" customHeight="1">
      <c r="A2" s="443" t="str">
        <f>MonthlyTitle</f>
        <v>Through December 2014 - Southern California Edison</v>
      </c>
      <c r="B2" s="443"/>
      <c r="C2" s="443"/>
      <c r="D2" s="443"/>
      <c r="E2" s="443"/>
      <c r="F2" s="443"/>
      <c r="G2" s="443"/>
      <c r="H2" s="443"/>
      <c r="I2" s="443"/>
    </row>
    <row r="3" spans="1:9" ht="84.75" customHeight="1">
      <c r="A3" s="40">
        <v>2013</v>
      </c>
      <c r="B3" s="41" t="s">
        <v>68</v>
      </c>
      <c r="C3" s="41" t="s">
        <v>66</v>
      </c>
      <c r="D3" s="40" t="s">
        <v>70</v>
      </c>
      <c r="E3" s="41" t="s">
        <v>69</v>
      </c>
      <c r="F3" s="41" t="s">
        <v>135</v>
      </c>
      <c r="G3" s="41" t="s">
        <v>134</v>
      </c>
      <c r="H3" s="40" t="s">
        <v>72</v>
      </c>
      <c r="I3" s="40" t="s">
        <v>71</v>
      </c>
    </row>
    <row r="4" spans="1:9" ht="12.75">
      <c r="A4" s="42" t="s">
        <v>14</v>
      </c>
      <c r="B4" s="6">
        <f>+'CARE Table 2'!W6</f>
        <v>1324151</v>
      </c>
      <c r="C4" s="6">
        <v>2586</v>
      </c>
      <c r="D4" s="56">
        <f aca="true" t="shared" si="0" ref="D4:D15">C4/B4</f>
        <v>0.0019529494747955482</v>
      </c>
      <c r="E4" s="2">
        <v>1553</v>
      </c>
      <c r="F4" s="2">
        <v>39</v>
      </c>
      <c r="G4" s="75">
        <f aca="true" t="shared" si="1" ref="G4:G13">+F4+E4</f>
        <v>1592</v>
      </c>
      <c r="H4" s="56">
        <f>+G4/C4</f>
        <v>0.6156225831399845</v>
      </c>
      <c r="I4" s="57">
        <f>+G4/B4</f>
        <v>0.0012022798004155115</v>
      </c>
    </row>
    <row r="5" spans="1:9" ht="12.75">
      <c r="A5" s="42" t="s">
        <v>15</v>
      </c>
      <c r="B5" s="6">
        <f>+'CARE Table 2'!W7</f>
        <v>1331639</v>
      </c>
      <c r="C5" s="6">
        <v>4482</v>
      </c>
      <c r="D5" s="56">
        <f t="shared" si="0"/>
        <v>0.0033657770612005207</v>
      </c>
      <c r="E5" s="2">
        <v>2605</v>
      </c>
      <c r="F5" s="2">
        <v>75</v>
      </c>
      <c r="G5" s="75">
        <f t="shared" si="1"/>
        <v>2680</v>
      </c>
      <c r="H5" s="56">
        <f>+G5/C5</f>
        <v>0.5979473449352968</v>
      </c>
      <c r="I5" s="57">
        <f aca="true" t="shared" si="2" ref="I5:I15">+G5/B5</f>
        <v>0.002012557457388977</v>
      </c>
    </row>
    <row r="6" spans="1:9" ht="12.75">
      <c r="A6" s="42" t="s">
        <v>16</v>
      </c>
      <c r="B6" s="264">
        <v>1321633</v>
      </c>
      <c r="C6" s="265">
        <v>4909</v>
      </c>
      <c r="D6" s="56">
        <f t="shared" si="0"/>
        <v>0.003714344299816969</v>
      </c>
      <c r="E6" s="6">
        <v>2870</v>
      </c>
      <c r="F6" s="6">
        <v>79</v>
      </c>
      <c r="G6" s="75">
        <f t="shared" si="1"/>
        <v>2949</v>
      </c>
      <c r="H6" s="56">
        <f>+G6/C6</f>
        <v>0.6007333469138317</v>
      </c>
      <c r="I6" s="57">
        <f>+G6/B6</f>
        <v>0.0022313304828193606</v>
      </c>
    </row>
    <row r="7" spans="1:9" ht="12.75">
      <c r="A7" s="42" t="s">
        <v>17</v>
      </c>
      <c r="B7" s="6">
        <v>1314890</v>
      </c>
      <c r="C7" s="6">
        <v>6209</v>
      </c>
      <c r="D7" s="56">
        <f t="shared" si="0"/>
        <v>0.0047220680056886885</v>
      </c>
      <c r="E7" s="6">
        <v>3870</v>
      </c>
      <c r="F7" s="6">
        <v>85</v>
      </c>
      <c r="G7" s="75">
        <f t="shared" si="1"/>
        <v>3955</v>
      </c>
      <c r="H7" s="56">
        <f>+G7/C7</f>
        <v>0.636978579481398</v>
      </c>
      <c r="I7" s="57">
        <f t="shared" si="2"/>
        <v>0.0030078561704781387</v>
      </c>
    </row>
    <row r="8" spans="1:9" ht="12.75">
      <c r="A8" s="42" t="s">
        <v>18</v>
      </c>
      <c r="B8" s="6">
        <v>1312506</v>
      </c>
      <c r="C8" s="6">
        <v>6450</v>
      </c>
      <c r="D8" s="56">
        <f t="shared" si="0"/>
        <v>0.00491426324908229</v>
      </c>
      <c r="E8" s="6">
        <v>4005</v>
      </c>
      <c r="F8" s="6">
        <v>84</v>
      </c>
      <c r="G8" s="75">
        <f t="shared" si="1"/>
        <v>4089</v>
      </c>
      <c r="H8" s="56">
        <f>+G8/C8</f>
        <v>0.633953488372093</v>
      </c>
      <c r="I8" s="57">
        <f t="shared" si="2"/>
        <v>0.0031154143295344934</v>
      </c>
    </row>
    <row r="9" spans="1:9" ht="12.75">
      <c r="A9" s="42" t="s">
        <v>19</v>
      </c>
      <c r="B9" s="6">
        <v>1319075</v>
      </c>
      <c r="C9" s="6">
        <v>10311</v>
      </c>
      <c r="D9" s="56">
        <f t="shared" si="0"/>
        <v>0.00781684134715615</v>
      </c>
      <c r="E9" s="110">
        <v>6768</v>
      </c>
      <c r="F9" s="110">
        <v>94</v>
      </c>
      <c r="G9" s="75">
        <f t="shared" si="1"/>
        <v>6862</v>
      </c>
      <c r="H9" s="56">
        <f>+G9/C9</f>
        <v>0.6655028610222092</v>
      </c>
      <c r="I9" s="57">
        <f t="shared" si="2"/>
        <v>0.00520213028068912</v>
      </c>
    </row>
    <row r="10" spans="1:9" ht="12.75">
      <c r="A10" s="42" t="s">
        <v>20</v>
      </c>
      <c r="B10" s="110">
        <v>1321221</v>
      </c>
      <c r="C10" s="6">
        <v>8000</v>
      </c>
      <c r="D10" s="56">
        <f t="shared" si="0"/>
        <v>0.006055005180813808</v>
      </c>
      <c r="E10" s="110">
        <v>4843</v>
      </c>
      <c r="F10" s="110">
        <v>104</v>
      </c>
      <c r="G10" s="75">
        <f t="shared" si="1"/>
        <v>4947</v>
      </c>
      <c r="H10" s="56">
        <f>+G10/C10</f>
        <v>0.618375</v>
      </c>
      <c r="I10" s="57">
        <f t="shared" si="2"/>
        <v>0.0037442638286857384</v>
      </c>
    </row>
    <row r="11" spans="1:9" ht="12.75">
      <c r="A11" s="42" t="s">
        <v>21</v>
      </c>
      <c r="B11" s="110">
        <v>1322556</v>
      </c>
      <c r="C11" s="6">
        <v>4877</v>
      </c>
      <c r="D11" s="56">
        <f t="shared" si="0"/>
        <v>0.0036875565193458726</v>
      </c>
      <c r="E11" s="110">
        <v>3754</v>
      </c>
      <c r="F11" s="110">
        <v>22</v>
      </c>
      <c r="G11" s="75">
        <f t="shared" si="1"/>
        <v>3776</v>
      </c>
      <c r="H11" s="56">
        <f>+G11/C11</f>
        <v>0.7742464629895428</v>
      </c>
      <c r="I11" s="57">
        <f t="shared" si="2"/>
        <v>0.0028550775921775714</v>
      </c>
    </row>
    <row r="12" spans="1:9" ht="12.75">
      <c r="A12" s="42" t="s">
        <v>22</v>
      </c>
      <c r="B12" s="6">
        <v>1333416</v>
      </c>
      <c r="C12" s="6">
        <v>243</v>
      </c>
      <c r="D12" s="56">
        <f t="shared" si="0"/>
        <v>0.00018223870120052558</v>
      </c>
      <c r="E12" s="110">
        <v>158</v>
      </c>
      <c r="F12" s="110">
        <v>1</v>
      </c>
      <c r="G12" s="75">
        <f t="shared" si="1"/>
        <v>159</v>
      </c>
      <c r="H12" s="56">
        <f>+G12/C12</f>
        <v>0.654320987654321</v>
      </c>
      <c r="I12" s="57">
        <f t="shared" si="2"/>
        <v>0.00011924260695836858</v>
      </c>
    </row>
    <row r="13" spans="1:9" ht="12.75">
      <c r="A13" s="42" t="s">
        <v>23</v>
      </c>
      <c r="B13" s="6">
        <v>1329323</v>
      </c>
      <c r="C13" s="6">
        <v>5416</v>
      </c>
      <c r="D13" s="56">
        <f t="shared" si="0"/>
        <v>0.004074254338486583</v>
      </c>
      <c r="E13" s="110">
        <v>129</v>
      </c>
      <c r="F13" s="110">
        <v>43</v>
      </c>
      <c r="G13" s="75">
        <f t="shared" si="1"/>
        <v>172</v>
      </c>
      <c r="H13" s="56">
        <f>+G13/C13</f>
        <v>0.03175775480059084</v>
      </c>
      <c r="I13" s="57">
        <f t="shared" si="2"/>
        <v>0.00012938917027690034</v>
      </c>
    </row>
    <row r="14" spans="1:9" ht="12.75">
      <c r="A14" s="42" t="s">
        <v>24</v>
      </c>
      <c r="B14" s="110">
        <v>1321462</v>
      </c>
      <c r="C14" s="6">
        <v>1887</v>
      </c>
      <c r="D14" s="56">
        <f t="shared" si="0"/>
        <v>0.0014279638763732897</v>
      </c>
      <c r="E14" s="110">
        <v>35</v>
      </c>
      <c r="F14" s="110">
        <v>10</v>
      </c>
      <c r="G14" s="75">
        <f>+F14+E14</f>
        <v>45</v>
      </c>
      <c r="H14" s="56">
        <f>+G14/C14</f>
        <v>0.02384737678855326</v>
      </c>
      <c r="I14" s="57">
        <f t="shared" si="2"/>
        <v>3.405319260031692E-05</v>
      </c>
    </row>
    <row r="15" spans="1:9" ht="12.75">
      <c r="A15" s="42" t="s">
        <v>25</v>
      </c>
      <c r="B15" s="110">
        <v>1311210</v>
      </c>
      <c r="C15" s="110">
        <v>83</v>
      </c>
      <c r="D15" s="111">
        <f t="shared" si="0"/>
        <v>6.330031040031726E-05</v>
      </c>
      <c r="E15" s="110">
        <v>7</v>
      </c>
      <c r="F15" s="110">
        <v>0</v>
      </c>
      <c r="G15" s="399">
        <f>+F15+E15</f>
        <v>7</v>
      </c>
      <c r="H15" s="111">
        <f>+G15/C15</f>
        <v>0.08433734939759036</v>
      </c>
      <c r="I15" s="111">
        <f t="shared" si="2"/>
        <v>5.33858039520748E-06</v>
      </c>
    </row>
    <row r="16" spans="1:9" ht="12.75">
      <c r="A16" s="70" t="s">
        <v>26</v>
      </c>
      <c r="B16" s="250">
        <f>LOOKUP(9.99E+307,B4:B15)</f>
        <v>1311210</v>
      </c>
      <c r="C16" s="259">
        <f>SUM(C4:C15)</f>
        <v>55453</v>
      </c>
      <c r="D16" s="260">
        <f>C16/B16</f>
        <v>0.04229147123649148</v>
      </c>
      <c r="E16" s="259">
        <f>SUM(E4:E15)</f>
        <v>30597</v>
      </c>
      <c r="F16" s="259">
        <f>SUM(F4:F15)</f>
        <v>636</v>
      </c>
      <c r="G16" s="259">
        <f>SUM(G4:G15)</f>
        <v>31233</v>
      </c>
      <c r="H16" s="260">
        <f>+G16/C16</f>
        <v>0.5632337294645916</v>
      </c>
      <c r="I16" s="261">
        <f>+G16/B16</f>
        <v>0.023819983069073604</v>
      </c>
    </row>
    <row r="17" spans="1:9" ht="12.75">
      <c r="A17" s="19"/>
      <c r="B17" s="19"/>
      <c r="C17" s="19"/>
      <c r="D17" s="19"/>
      <c r="E17" s="19"/>
      <c r="F17" s="19"/>
      <c r="G17" s="19"/>
      <c r="H17" s="19"/>
      <c r="I17" s="19"/>
    </row>
    <row r="18" spans="1:9" ht="12.75">
      <c r="A18" s="469" t="s">
        <v>136</v>
      </c>
      <c r="B18" s="470"/>
      <c r="C18" s="470"/>
      <c r="D18" s="470"/>
      <c r="E18" s="470"/>
      <c r="F18" s="470"/>
      <c r="G18" s="470"/>
      <c r="H18" s="470"/>
      <c r="I18" s="470"/>
    </row>
    <row r="19" spans="1:9" ht="29.25" customHeight="1">
      <c r="A19" s="469" t="s">
        <v>137</v>
      </c>
      <c r="B19" s="470"/>
      <c r="C19" s="470"/>
      <c r="D19" s="470"/>
      <c r="E19" s="470"/>
      <c r="F19" s="470"/>
      <c r="G19" s="470"/>
      <c r="H19" s="470"/>
      <c r="I19" s="470"/>
    </row>
    <row r="20" spans="1:9" ht="29.25" customHeight="1">
      <c r="A20" s="471" t="s">
        <v>100</v>
      </c>
      <c r="B20" s="471"/>
      <c r="C20" s="471"/>
      <c r="D20" s="471"/>
      <c r="E20" s="471"/>
      <c r="F20" s="471"/>
      <c r="G20" s="471"/>
      <c r="H20" s="471"/>
      <c r="I20" s="471"/>
    </row>
    <row r="21" spans="1:9" ht="12.75">
      <c r="A21" s="3"/>
      <c r="B21" s="20"/>
      <c r="C21" s="20"/>
      <c r="D21" s="21"/>
      <c r="E21" s="20"/>
      <c r="F21" s="20"/>
      <c r="G21" s="20"/>
      <c r="H21" s="21"/>
      <c r="I21" s="21"/>
    </row>
    <row r="22" spans="1:9" ht="31.5" customHeight="1">
      <c r="A22" s="472" t="s">
        <v>105</v>
      </c>
      <c r="B22" s="473"/>
      <c r="C22" s="473"/>
      <c r="D22" s="473"/>
      <c r="E22" s="473"/>
      <c r="F22" s="473"/>
      <c r="G22" s="473"/>
      <c r="H22" s="473"/>
      <c r="I22" s="473"/>
    </row>
    <row r="23" spans="1:9" ht="16.5" customHeight="1">
      <c r="A23" s="474" t="str">
        <f>MonthlyTitle</f>
        <v>Through December 2014 - Southern California Edison</v>
      </c>
      <c r="B23" s="443"/>
      <c r="C23" s="443"/>
      <c r="D23" s="443"/>
      <c r="E23" s="443"/>
      <c r="F23" s="443"/>
      <c r="G23" s="443"/>
      <c r="H23" s="443"/>
      <c r="I23" s="475"/>
    </row>
    <row r="24" spans="1:9" ht="87" customHeight="1">
      <c r="A24" s="244">
        <v>2013</v>
      </c>
      <c r="B24" s="41" t="s">
        <v>68</v>
      </c>
      <c r="C24" s="41" t="s">
        <v>66</v>
      </c>
      <c r="D24" s="244" t="s">
        <v>70</v>
      </c>
      <c r="E24" s="41" t="s">
        <v>69</v>
      </c>
      <c r="F24" s="41" t="s">
        <v>135</v>
      </c>
      <c r="G24" s="41" t="s">
        <v>134</v>
      </c>
      <c r="H24" s="244" t="s">
        <v>72</v>
      </c>
      <c r="I24" s="244" t="s">
        <v>71</v>
      </c>
    </row>
    <row r="25" spans="1:9" ht="12.75">
      <c r="A25" s="42" t="s">
        <v>14</v>
      </c>
      <c r="B25" s="6">
        <f>+B4</f>
        <v>1324151</v>
      </c>
      <c r="C25" s="2">
        <v>4161</v>
      </c>
      <c r="D25" s="56">
        <f>+C25/B25</f>
        <v>0.003142390860256874</v>
      </c>
      <c r="E25" s="2">
        <v>3842</v>
      </c>
      <c r="F25" s="2">
        <v>54</v>
      </c>
      <c r="G25" s="2">
        <f aca="true" t="shared" si="3" ref="G25:G36">+F25+E25</f>
        <v>3896</v>
      </c>
      <c r="H25" s="245">
        <f aca="true" t="shared" si="4" ref="H25:H32">+G25/C25</f>
        <v>0.9363133862052391</v>
      </c>
      <c r="I25" s="246">
        <f aca="true" t="shared" si="5" ref="I25:I36">+G25/B25</f>
        <v>0.002942262627147508</v>
      </c>
    </row>
    <row r="26" spans="1:9" ht="12.75">
      <c r="A26" s="42" t="s">
        <v>15</v>
      </c>
      <c r="B26" s="6">
        <f>+B5</f>
        <v>1331639</v>
      </c>
      <c r="C26" s="2">
        <v>2407</v>
      </c>
      <c r="D26" s="56">
        <f aca="true" t="shared" si="6" ref="D26:D36">+C26/B26</f>
        <v>0.0018075469402743535</v>
      </c>
      <c r="E26" s="258">
        <v>2090</v>
      </c>
      <c r="F26" s="258">
        <v>67</v>
      </c>
      <c r="G26" s="2">
        <f t="shared" si="3"/>
        <v>2157</v>
      </c>
      <c r="H26" s="245">
        <f t="shared" si="4"/>
        <v>0.8961362692147902</v>
      </c>
      <c r="I26" s="246">
        <f t="shared" si="5"/>
        <v>0.0016198083714880685</v>
      </c>
    </row>
    <row r="27" spans="1:9" ht="12.75">
      <c r="A27" s="42" t="s">
        <v>16</v>
      </c>
      <c r="B27" s="6">
        <f>+B6</f>
        <v>1321633</v>
      </c>
      <c r="C27" s="6">
        <v>2099</v>
      </c>
      <c r="D27" s="56">
        <f t="shared" si="6"/>
        <v>0.0015881867356520305</v>
      </c>
      <c r="E27" s="6">
        <v>1810</v>
      </c>
      <c r="F27" s="6">
        <v>58</v>
      </c>
      <c r="G27" s="2">
        <f t="shared" si="3"/>
        <v>1868</v>
      </c>
      <c r="H27" s="245">
        <f t="shared" si="4"/>
        <v>0.889947594092425</v>
      </c>
      <c r="I27" s="246">
        <f t="shared" si="5"/>
        <v>0.0014134029643630267</v>
      </c>
    </row>
    <row r="28" spans="1:9" ht="12.75">
      <c r="A28" s="42" t="s">
        <v>17</v>
      </c>
      <c r="B28" s="6">
        <f>+B7</f>
        <v>1314890</v>
      </c>
      <c r="C28" s="6">
        <v>697</v>
      </c>
      <c r="D28" s="56">
        <f t="shared" si="6"/>
        <v>0.0005300823643042383</v>
      </c>
      <c r="E28" s="6">
        <v>598</v>
      </c>
      <c r="F28" s="6">
        <v>13</v>
      </c>
      <c r="G28" s="2">
        <f t="shared" si="3"/>
        <v>611</v>
      </c>
      <c r="H28" s="245">
        <f t="shared" si="4"/>
        <v>0.8766140602582496</v>
      </c>
      <c r="I28" s="246">
        <f t="shared" si="5"/>
        <v>0.0004646776536440311</v>
      </c>
    </row>
    <row r="29" spans="1:9" ht="12.75">
      <c r="A29" s="6" t="str">
        <f>+A8</f>
        <v>May</v>
      </c>
      <c r="B29" s="6">
        <f>+B8</f>
        <v>1312506</v>
      </c>
      <c r="C29" s="6">
        <v>471</v>
      </c>
      <c r="D29" s="56">
        <f t="shared" si="6"/>
        <v>0.0003588555023748463</v>
      </c>
      <c r="E29" s="6">
        <v>415</v>
      </c>
      <c r="F29" s="6">
        <v>7</v>
      </c>
      <c r="G29" s="2">
        <f t="shared" si="3"/>
        <v>422</v>
      </c>
      <c r="H29" s="245">
        <f t="shared" si="4"/>
        <v>0.8959660297239915</v>
      </c>
      <c r="I29" s="246">
        <f t="shared" si="5"/>
        <v>0.00032152233970739945</v>
      </c>
    </row>
    <row r="30" spans="1:9" ht="12.75">
      <c r="A30" s="42" t="s">
        <v>19</v>
      </c>
      <c r="B30" s="6">
        <f aca="true" t="shared" si="7" ref="B30:B36">B9</f>
        <v>1319075</v>
      </c>
      <c r="C30" s="110">
        <v>793</v>
      </c>
      <c r="D30" s="56">
        <f t="shared" si="6"/>
        <v>0.0006011788563955803</v>
      </c>
      <c r="E30" s="110">
        <v>714</v>
      </c>
      <c r="F30" s="110">
        <v>9</v>
      </c>
      <c r="G30" s="2">
        <f t="shared" si="3"/>
        <v>723</v>
      </c>
      <c r="H30" s="245">
        <f t="shared" si="4"/>
        <v>0.9117276166456494</v>
      </c>
      <c r="I30" s="246">
        <f t="shared" si="5"/>
        <v>0.0005481113659192995</v>
      </c>
    </row>
    <row r="31" spans="1:9" ht="12.75">
      <c r="A31" s="42" t="s">
        <v>20</v>
      </c>
      <c r="B31" s="6">
        <f t="shared" si="7"/>
        <v>1321221</v>
      </c>
      <c r="C31" s="110">
        <v>683</v>
      </c>
      <c r="D31" s="56">
        <f t="shared" si="6"/>
        <v>0.0005169460673119788</v>
      </c>
      <c r="E31" s="110">
        <v>615</v>
      </c>
      <c r="F31" s="110">
        <v>8</v>
      </c>
      <c r="G31" s="2">
        <f t="shared" si="3"/>
        <v>623</v>
      </c>
      <c r="H31" s="245">
        <f t="shared" si="4"/>
        <v>0.9121522693997072</v>
      </c>
      <c r="I31" s="246">
        <f t="shared" si="5"/>
        <v>0.0004715335284558753</v>
      </c>
    </row>
    <row r="32" spans="1:9" ht="12.75">
      <c r="A32" s="42" t="s">
        <v>21</v>
      </c>
      <c r="B32" s="6">
        <f t="shared" si="7"/>
        <v>1322556</v>
      </c>
      <c r="C32" s="110">
        <v>2470</v>
      </c>
      <c r="D32" s="56">
        <f t="shared" si="6"/>
        <v>0.001867595776662765</v>
      </c>
      <c r="E32" s="110">
        <v>2183</v>
      </c>
      <c r="F32" s="110">
        <v>56</v>
      </c>
      <c r="G32" s="110">
        <f t="shared" si="3"/>
        <v>2239</v>
      </c>
      <c r="H32" s="111">
        <f t="shared" si="4"/>
        <v>0.9064777327935223</v>
      </c>
      <c r="I32" s="111">
        <f t="shared" si="5"/>
        <v>0.0016929339854040207</v>
      </c>
    </row>
    <row r="33" spans="1:9" ht="12.75">
      <c r="A33" s="42" t="s">
        <v>22</v>
      </c>
      <c r="B33" s="6">
        <f t="shared" si="7"/>
        <v>1333416</v>
      </c>
      <c r="C33" s="110">
        <v>0</v>
      </c>
      <c r="D33" s="56">
        <f t="shared" si="6"/>
        <v>0</v>
      </c>
      <c r="E33" s="110">
        <v>0</v>
      </c>
      <c r="F33" s="110">
        <v>0</v>
      </c>
      <c r="G33" s="110">
        <f t="shared" si="3"/>
        <v>0</v>
      </c>
      <c r="H33" s="111">
        <v>0</v>
      </c>
      <c r="I33" s="111">
        <f t="shared" si="5"/>
        <v>0</v>
      </c>
    </row>
    <row r="34" spans="1:9" ht="12.75">
      <c r="A34" s="42" t="s">
        <v>23</v>
      </c>
      <c r="B34" s="6">
        <f t="shared" si="7"/>
        <v>1329323</v>
      </c>
      <c r="C34" s="110">
        <v>2921</v>
      </c>
      <c r="D34" s="56">
        <f t="shared" si="6"/>
        <v>0.002197359106853639</v>
      </c>
      <c r="E34" s="110">
        <v>2500</v>
      </c>
      <c r="F34" s="110">
        <v>61</v>
      </c>
      <c r="G34" s="110">
        <f t="shared" si="3"/>
        <v>2561</v>
      </c>
      <c r="H34" s="111">
        <v>0</v>
      </c>
      <c r="I34" s="111">
        <f t="shared" si="5"/>
        <v>0.001926544564413615</v>
      </c>
    </row>
    <row r="35" spans="1:9" ht="12.75">
      <c r="A35" s="42" t="s">
        <v>24</v>
      </c>
      <c r="B35" s="6">
        <f t="shared" si="7"/>
        <v>1321462</v>
      </c>
      <c r="C35" s="110">
        <v>14919</v>
      </c>
      <c r="D35" s="56">
        <f t="shared" si="6"/>
        <v>0.01128976845342507</v>
      </c>
      <c r="E35" s="110">
        <v>5146</v>
      </c>
      <c r="F35" s="110">
        <v>195</v>
      </c>
      <c r="G35" s="110">
        <f t="shared" si="3"/>
        <v>5341</v>
      </c>
      <c r="H35" s="111">
        <v>0</v>
      </c>
      <c r="I35" s="111">
        <f t="shared" si="5"/>
        <v>0.004041735592850948</v>
      </c>
    </row>
    <row r="36" spans="1:9" ht="12.75">
      <c r="A36" s="42" t="s">
        <v>25</v>
      </c>
      <c r="B36" s="110">
        <f t="shared" si="7"/>
        <v>1311210</v>
      </c>
      <c r="C36" s="110">
        <v>6375</v>
      </c>
      <c r="D36" s="111">
        <f t="shared" si="6"/>
        <v>0.0048619214313496695</v>
      </c>
      <c r="E36" s="110">
        <v>0</v>
      </c>
      <c r="F36" s="110">
        <v>0</v>
      </c>
      <c r="G36" s="110">
        <f t="shared" si="3"/>
        <v>0</v>
      </c>
      <c r="H36" s="111">
        <v>0</v>
      </c>
      <c r="I36" s="111">
        <f t="shared" si="5"/>
        <v>0</v>
      </c>
    </row>
    <row r="37" spans="1:9" ht="12.75">
      <c r="A37" s="70" t="s">
        <v>26</v>
      </c>
      <c r="B37" s="250">
        <f>LOOKUP(9.99E+307,B25:B36)</f>
        <v>1311210</v>
      </c>
      <c r="C37" s="112">
        <f>SUM(C25:C36)</f>
        <v>37996</v>
      </c>
      <c r="D37" s="260">
        <f>+C37/B37</f>
        <v>0.028977814385186203</v>
      </c>
      <c r="E37" s="112">
        <f>SUM(E25:E36)</f>
        <v>19913</v>
      </c>
      <c r="F37" s="112">
        <f>SUM(F25:F36)</f>
        <v>528</v>
      </c>
      <c r="G37" s="112">
        <f>SUM(G25:G36)</f>
        <v>20441</v>
      </c>
      <c r="H37" s="255">
        <f>+G37/C37</f>
        <v>0.5379776818612485</v>
      </c>
      <c r="I37" s="256">
        <f>+G37/B37</f>
        <v>0.015589417408348015</v>
      </c>
    </row>
    <row r="38" spans="1:9" ht="12.75">
      <c r="A38" s="19"/>
      <c r="B38" s="19"/>
      <c r="C38" s="19"/>
      <c r="D38" s="19"/>
      <c r="E38" s="19"/>
      <c r="F38" s="19"/>
      <c r="G38" s="19"/>
      <c r="H38" s="19"/>
      <c r="I38" s="19"/>
    </row>
    <row r="39" spans="1:9" ht="12.75">
      <c r="A39" s="469" t="s">
        <v>136</v>
      </c>
      <c r="B39" s="470"/>
      <c r="C39" s="470"/>
      <c r="D39" s="470"/>
      <c r="E39" s="470"/>
      <c r="F39" s="470"/>
      <c r="G39" s="470"/>
      <c r="H39" s="470"/>
      <c r="I39" s="470"/>
    </row>
    <row r="40" spans="1:9" ht="29.25" customHeight="1">
      <c r="A40" s="469" t="s">
        <v>137</v>
      </c>
      <c r="B40" s="470"/>
      <c r="C40" s="470"/>
      <c r="D40" s="470"/>
      <c r="E40" s="470"/>
      <c r="F40" s="470"/>
      <c r="G40" s="470"/>
      <c r="H40" s="470"/>
      <c r="I40" s="470"/>
    </row>
    <row r="41" spans="1:9" ht="29.25" customHeight="1">
      <c r="A41" s="471" t="s">
        <v>100</v>
      </c>
      <c r="B41" s="471"/>
      <c r="C41" s="471"/>
      <c r="D41" s="471"/>
      <c r="E41" s="471"/>
      <c r="F41" s="471"/>
      <c r="G41" s="471"/>
      <c r="H41" s="471"/>
      <c r="I41" s="471"/>
    </row>
  </sheetData>
  <sheetProtection/>
  <mergeCells count="10">
    <mergeCell ref="A1:I1"/>
    <mergeCell ref="A18:I18"/>
    <mergeCell ref="A19:I19"/>
    <mergeCell ref="A41:I41"/>
    <mergeCell ref="A20:I20"/>
    <mergeCell ref="A2:I2"/>
    <mergeCell ref="A39:I39"/>
    <mergeCell ref="A40:I40"/>
    <mergeCell ref="A22:I22"/>
    <mergeCell ref="A23:I23"/>
  </mergeCells>
  <printOptions headings="1" horizontalCentered="1"/>
  <pageMargins left="0.7" right="0.7" top="0.75" bottom="0.75" header="0.3" footer="0.3"/>
  <pageSetup fitToHeight="1" fitToWidth="1" horizontalDpi="600" verticalDpi="600" orientation="portrait" scale="8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H14"/>
  <sheetViews>
    <sheetView zoomScalePageLayoutView="0" workbookViewId="0" topLeftCell="A1">
      <selection activeCell="A1" sqref="A1:M1"/>
    </sheetView>
  </sheetViews>
  <sheetFormatPr defaultColWidth="9.140625" defaultRowHeight="12.75"/>
  <cols>
    <col min="1" max="1" width="13.28125" style="0" customWidth="1"/>
    <col min="2" max="2" width="11.00390625" style="0" customWidth="1"/>
    <col min="3" max="3" width="9.57421875" style="0" customWidth="1"/>
    <col min="4" max="4" width="10.28125" style="0" customWidth="1"/>
    <col min="5" max="5" width="9.28125" style="0" customWidth="1"/>
    <col min="6" max="6" width="14.57421875" style="0" customWidth="1"/>
    <col min="7" max="7" width="10.140625" style="0" customWidth="1"/>
  </cols>
  <sheetData>
    <row r="1" spans="1:7" ht="31.5" customHeight="1">
      <c r="A1" s="418" t="s">
        <v>106</v>
      </c>
      <c r="B1" s="418"/>
      <c r="C1" s="418"/>
      <c r="D1" s="418"/>
      <c r="E1" s="418"/>
      <c r="F1" s="418"/>
      <c r="G1" s="418"/>
    </row>
    <row r="2" spans="1:7" ht="16.5" customHeight="1">
      <c r="A2" s="418" t="str">
        <f>MonthlyTitle</f>
        <v>Through December 2014 - Southern California Edison</v>
      </c>
      <c r="B2" s="418"/>
      <c r="C2" s="418"/>
      <c r="D2" s="418"/>
      <c r="E2" s="418"/>
      <c r="F2" s="418"/>
      <c r="G2" s="418"/>
    </row>
    <row r="3" spans="1:7" ht="27">
      <c r="A3" s="46"/>
      <c r="B3" s="46" t="s">
        <v>139</v>
      </c>
      <c r="C3" s="46" t="s">
        <v>52</v>
      </c>
      <c r="D3" s="46" t="s">
        <v>53</v>
      </c>
      <c r="E3" s="46" t="s">
        <v>140</v>
      </c>
      <c r="F3" s="46" t="s">
        <v>141</v>
      </c>
      <c r="G3" s="46" t="s">
        <v>54</v>
      </c>
    </row>
    <row r="4" spans="1:7" ht="20.25" customHeight="1">
      <c r="A4" s="47" t="s">
        <v>142</v>
      </c>
      <c r="B4" s="43">
        <v>1071107.9000000001</v>
      </c>
      <c r="C4" s="43">
        <v>869266</v>
      </c>
      <c r="D4" s="43">
        <v>709877</v>
      </c>
      <c r="E4" s="43">
        <v>38699</v>
      </c>
      <c r="F4" s="43">
        <v>158822</v>
      </c>
      <c r="G4" s="43">
        <v>100411</v>
      </c>
    </row>
    <row r="5" spans="1:8" ht="14.25">
      <c r="A5" s="47" t="s">
        <v>143</v>
      </c>
      <c r="B5" s="18" t="s">
        <v>138</v>
      </c>
      <c r="C5" s="262">
        <v>1</v>
      </c>
      <c r="D5" s="262">
        <v>0.8166395556711065</v>
      </c>
      <c r="E5" s="262">
        <v>0.04451916904606875</v>
      </c>
      <c r="F5" s="262">
        <v>0.18270816988125613</v>
      </c>
      <c r="G5" s="262">
        <v>0.09374499058404852</v>
      </c>
      <c r="H5" s="242"/>
    </row>
    <row r="6" spans="1:7" ht="12.75">
      <c r="A6" s="44"/>
      <c r="B6" s="45"/>
      <c r="C6" s="45"/>
      <c r="D6" s="45"/>
      <c r="E6" s="45"/>
      <c r="F6" s="45"/>
      <c r="G6" s="45"/>
    </row>
    <row r="7" spans="1:7" ht="14.25">
      <c r="A7" s="477" t="s">
        <v>144</v>
      </c>
      <c r="B7" s="478"/>
      <c r="C7" s="478"/>
      <c r="D7" s="478"/>
      <c r="E7" s="478"/>
      <c r="F7" s="478"/>
      <c r="G7" s="478"/>
    </row>
    <row r="8" spans="1:7" ht="12.75">
      <c r="A8" s="479" t="s">
        <v>145</v>
      </c>
      <c r="B8" s="404"/>
      <c r="C8" s="404"/>
      <c r="D8" s="404"/>
      <c r="E8" s="404"/>
      <c r="F8" s="404"/>
      <c r="G8" s="404"/>
    </row>
    <row r="9" spans="1:7" ht="14.25">
      <c r="A9" s="476" t="s">
        <v>146</v>
      </c>
      <c r="B9" s="476"/>
      <c r="C9" s="476"/>
      <c r="D9" s="476"/>
      <c r="E9" s="476"/>
      <c r="F9" s="476"/>
      <c r="G9" s="476"/>
    </row>
    <row r="10" spans="1:7" ht="14.25">
      <c r="A10" s="476" t="s">
        <v>147</v>
      </c>
      <c r="B10" s="476"/>
      <c r="C10" s="476"/>
      <c r="D10" s="476"/>
      <c r="E10" s="476"/>
      <c r="F10" s="476"/>
      <c r="G10" s="476"/>
    </row>
    <row r="11" spans="1:7" ht="14.25">
      <c r="A11" s="476" t="s">
        <v>148</v>
      </c>
      <c r="B11" s="476"/>
      <c r="C11" s="476"/>
      <c r="D11" s="476"/>
      <c r="E11" s="476"/>
      <c r="F11" s="476"/>
      <c r="G11" s="476"/>
    </row>
    <row r="14" spans="4:8" ht="12.75">
      <c r="D14" s="242"/>
      <c r="E14" s="242"/>
      <c r="F14" s="242"/>
      <c r="G14" s="242"/>
      <c r="H14" s="242"/>
    </row>
  </sheetData>
  <sheetProtection/>
  <mergeCells count="7">
    <mergeCell ref="A9:G9"/>
    <mergeCell ref="A10:G10"/>
    <mergeCell ref="A11:G11"/>
    <mergeCell ref="A1:G1"/>
    <mergeCell ref="A2:G2"/>
    <mergeCell ref="A7:G7"/>
    <mergeCell ref="A8:G8"/>
  </mergeCells>
  <printOptions headings="1" horizontalCentered="1"/>
  <pageMargins left="0.7" right="0.7" top="0.75" bottom="0.75" header="0.3" footer="0.3"/>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K22"/>
  <sheetViews>
    <sheetView zoomScalePageLayoutView="0" workbookViewId="0" topLeftCell="A1">
      <selection activeCell="A1" sqref="A1:M1"/>
    </sheetView>
  </sheetViews>
  <sheetFormatPr defaultColWidth="9.140625" defaultRowHeight="12.75"/>
  <cols>
    <col min="1" max="1" width="18.140625" style="0" customWidth="1"/>
    <col min="2" max="2" width="11.140625" style="0" customWidth="1"/>
    <col min="4" max="4" width="11.57421875" style="0" customWidth="1"/>
    <col min="5" max="5" width="10.57421875" style="0" bestFit="1" customWidth="1"/>
    <col min="7" max="7" width="11.28125" style="0" customWidth="1"/>
    <col min="8" max="10" width="10.8515625" style="0" bestFit="1" customWidth="1"/>
    <col min="12" max="12" width="17.8515625" style="0" bestFit="1" customWidth="1"/>
  </cols>
  <sheetData>
    <row r="1" spans="1:10" ht="31.5" customHeight="1">
      <c r="A1" s="481" t="s">
        <v>107</v>
      </c>
      <c r="B1" s="482"/>
      <c r="C1" s="482"/>
      <c r="D1" s="482"/>
      <c r="E1" s="482"/>
      <c r="F1" s="482"/>
      <c r="G1" s="482"/>
      <c r="H1" s="482"/>
      <c r="I1" s="482"/>
      <c r="J1" s="482"/>
    </row>
    <row r="2" spans="1:10" ht="16.5" customHeight="1">
      <c r="A2" s="483" t="str">
        <f>MonthlyTitle</f>
        <v>Through December 2014 - Southern California Edison</v>
      </c>
      <c r="B2" s="483"/>
      <c r="C2" s="483"/>
      <c r="D2" s="483"/>
      <c r="E2" s="483"/>
      <c r="F2" s="483"/>
      <c r="G2" s="483"/>
      <c r="H2" s="483"/>
      <c r="I2" s="483"/>
      <c r="J2" s="483"/>
    </row>
    <row r="3" spans="1:10" ht="28.5" customHeight="1">
      <c r="A3" s="480" t="s">
        <v>11</v>
      </c>
      <c r="B3" s="480" t="s">
        <v>55</v>
      </c>
      <c r="C3" s="480"/>
      <c r="D3" s="480"/>
      <c r="E3" s="480" t="s">
        <v>56</v>
      </c>
      <c r="F3" s="480"/>
      <c r="G3" s="480"/>
      <c r="H3" s="480" t="s">
        <v>57</v>
      </c>
      <c r="I3" s="480"/>
      <c r="J3" s="480"/>
    </row>
    <row r="4" spans="1:10" ht="14.25">
      <c r="A4" s="480"/>
      <c r="B4" s="14" t="s">
        <v>12</v>
      </c>
      <c r="C4" s="14" t="s">
        <v>74</v>
      </c>
      <c r="D4" s="14" t="s">
        <v>2</v>
      </c>
      <c r="E4" s="15" t="s">
        <v>12</v>
      </c>
      <c r="F4" s="15" t="s">
        <v>76</v>
      </c>
      <c r="G4" s="14" t="s">
        <v>2</v>
      </c>
      <c r="H4" s="14" t="s">
        <v>12</v>
      </c>
      <c r="I4" s="14" t="s">
        <v>75</v>
      </c>
      <c r="J4" s="14" t="s">
        <v>2</v>
      </c>
    </row>
    <row r="5" spans="1:11" ht="12.75">
      <c r="A5" s="22" t="s">
        <v>112</v>
      </c>
      <c r="B5" s="252">
        <v>481.395956</v>
      </c>
      <c r="C5" s="252">
        <v>0</v>
      </c>
      <c r="D5" s="253">
        <f>SUM(B5:C5)</f>
        <v>481.395956</v>
      </c>
      <c r="E5" s="136">
        <v>52</v>
      </c>
      <c r="F5" s="136">
        <v>0</v>
      </c>
      <c r="G5" s="107">
        <f>SUM(E5:F5)</f>
        <v>52</v>
      </c>
      <c r="H5" s="108">
        <f>_xlfn.IFERROR(E5/B5,0)</f>
        <v>0.10801918743164514</v>
      </c>
      <c r="I5" s="108">
        <f>_xlfn.IFERROR(F5/C5,0)</f>
        <v>0</v>
      </c>
      <c r="J5" s="109">
        <f>_xlfn.IFERROR(G5/D5,0)</f>
        <v>0.10801918743164514</v>
      </c>
      <c r="K5" s="240"/>
    </row>
    <row r="6" spans="1:11" ht="12.75">
      <c r="A6" s="22" t="s">
        <v>113</v>
      </c>
      <c r="B6" s="254">
        <v>0</v>
      </c>
      <c r="C6" s="254">
        <v>237.971364</v>
      </c>
      <c r="D6" s="253">
        <f aca="true" t="shared" si="0" ref="D6:D19">SUM(B6:C6)</f>
        <v>237.971364</v>
      </c>
      <c r="E6" s="137">
        <v>0</v>
      </c>
      <c r="F6" s="137">
        <v>54</v>
      </c>
      <c r="G6" s="107">
        <f aca="true" t="shared" si="1" ref="G6:G18">SUM(E6:F6)</f>
        <v>54</v>
      </c>
      <c r="H6" s="108">
        <f>_xlfn.IFERROR(E6/B6,0)</f>
        <v>0</v>
      </c>
      <c r="I6" s="108">
        <f>_xlfn.IFERROR(F6/C6,0)</f>
        <v>0.22691805893082162</v>
      </c>
      <c r="J6" s="109">
        <f aca="true" t="shared" si="2" ref="J6:J19">_xlfn.IFERROR(G6/D6,0)</f>
        <v>0.22691805893082162</v>
      </c>
      <c r="K6" s="240"/>
    </row>
    <row r="7" spans="1:11" ht="12.75">
      <c r="A7" s="22" t="s">
        <v>114</v>
      </c>
      <c r="B7" s="254">
        <v>6.82114526338205</v>
      </c>
      <c r="C7" s="254">
        <v>1819.945127736618</v>
      </c>
      <c r="D7" s="253">
        <f t="shared" si="0"/>
        <v>1826.766273</v>
      </c>
      <c r="E7" s="137">
        <v>0</v>
      </c>
      <c r="F7" s="137">
        <v>1016</v>
      </c>
      <c r="G7" s="107">
        <f t="shared" si="1"/>
        <v>1016</v>
      </c>
      <c r="H7" s="108">
        <f aca="true" t="shared" si="3" ref="H7:H19">_xlfn.IFERROR(E7/B7,0)</f>
        <v>0</v>
      </c>
      <c r="I7" s="108">
        <f aca="true" t="shared" si="4" ref="I7:I19">_xlfn.IFERROR(F7/C7,0)</f>
        <v>0.5582585895122851</v>
      </c>
      <c r="J7" s="109">
        <f t="shared" si="2"/>
        <v>0.5561740519390463</v>
      </c>
      <c r="K7" s="240"/>
    </row>
    <row r="8" spans="1:11" ht="12.75">
      <c r="A8" s="22" t="s">
        <v>115</v>
      </c>
      <c r="B8" s="254">
        <v>12623.598833159158</v>
      </c>
      <c r="C8" s="254">
        <v>17952.97299684084</v>
      </c>
      <c r="D8" s="253">
        <f t="shared" si="0"/>
        <v>30576.571829999997</v>
      </c>
      <c r="E8" s="137">
        <v>9467</v>
      </c>
      <c r="F8" s="137">
        <v>14187</v>
      </c>
      <c r="G8" s="107">
        <f t="shared" si="1"/>
        <v>23654</v>
      </c>
      <c r="H8" s="108">
        <f t="shared" si="3"/>
        <v>0.7499446176261929</v>
      </c>
      <c r="I8" s="108">
        <f t="shared" si="4"/>
        <v>0.790231233706889</v>
      </c>
      <c r="J8" s="109">
        <f t="shared" si="2"/>
        <v>0.7735988236847414</v>
      </c>
      <c r="K8" s="240"/>
    </row>
    <row r="9" spans="1:11" ht="12.75">
      <c r="A9" s="22" t="s">
        <v>116</v>
      </c>
      <c r="B9" s="254">
        <v>0</v>
      </c>
      <c r="C9" s="254">
        <v>8895.135046000001</v>
      </c>
      <c r="D9" s="253">
        <f t="shared" si="0"/>
        <v>8895.135046000001</v>
      </c>
      <c r="E9" s="137">
        <v>0</v>
      </c>
      <c r="F9" s="137">
        <v>9190</v>
      </c>
      <c r="G9" s="107">
        <f t="shared" si="1"/>
        <v>9190</v>
      </c>
      <c r="H9" s="108">
        <f t="shared" si="3"/>
        <v>0</v>
      </c>
      <c r="I9" s="108">
        <f t="shared" si="4"/>
        <v>1.03314901375585</v>
      </c>
      <c r="J9" s="109">
        <f t="shared" si="2"/>
        <v>1.03314901375585</v>
      </c>
      <c r="K9" s="240"/>
    </row>
    <row r="10" spans="1:11" ht="12.75">
      <c r="A10" s="22" t="s">
        <v>117</v>
      </c>
      <c r="B10" s="254">
        <v>611466.71595832</v>
      </c>
      <c r="C10" s="254">
        <v>3419.999913680064</v>
      </c>
      <c r="D10" s="253">
        <f t="shared" si="0"/>
        <v>614886.715872</v>
      </c>
      <c r="E10" s="137">
        <v>562527</v>
      </c>
      <c r="F10" s="137">
        <v>1740</v>
      </c>
      <c r="G10" s="107">
        <f t="shared" si="1"/>
        <v>564267</v>
      </c>
      <c r="H10" s="108">
        <f t="shared" si="3"/>
        <v>0.9199634016356568</v>
      </c>
      <c r="I10" s="108">
        <f t="shared" si="4"/>
        <v>0.5087719426658367</v>
      </c>
      <c r="J10" s="109">
        <f t="shared" si="2"/>
        <v>0.9176763547408667</v>
      </c>
      <c r="K10" s="240"/>
    </row>
    <row r="11" spans="1:11" ht="12.75">
      <c r="A11" s="22" t="s">
        <v>118</v>
      </c>
      <c r="B11" s="254">
        <v>3.921253</v>
      </c>
      <c r="C11" s="254">
        <v>0</v>
      </c>
      <c r="D11" s="253">
        <f t="shared" si="0"/>
        <v>3.921253</v>
      </c>
      <c r="E11" s="153">
        <v>0</v>
      </c>
      <c r="F11" s="153">
        <v>0</v>
      </c>
      <c r="G11" s="107">
        <f t="shared" si="1"/>
        <v>0</v>
      </c>
      <c r="H11" s="108">
        <f t="shared" si="3"/>
        <v>0</v>
      </c>
      <c r="I11" s="108">
        <f t="shared" si="4"/>
        <v>0</v>
      </c>
      <c r="J11" s="109">
        <f t="shared" si="2"/>
        <v>0</v>
      </c>
      <c r="K11" s="240"/>
    </row>
    <row r="12" spans="1:11" ht="12.75">
      <c r="A12" s="22" t="s">
        <v>119</v>
      </c>
      <c r="B12" s="254">
        <v>0.6366670569627786</v>
      </c>
      <c r="C12" s="254">
        <v>3367.9720999430374</v>
      </c>
      <c r="D12" s="253">
        <f t="shared" si="0"/>
        <v>3368.608767</v>
      </c>
      <c r="E12" s="137">
        <v>0</v>
      </c>
      <c r="F12" s="137">
        <v>679</v>
      </c>
      <c r="G12" s="107">
        <f t="shared" si="1"/>
        <v>679</v>
      </c>
      <c r="H12" s="108">
        <f t="shared" si="3"/>
        <v>0</v>
      </c>
      <c r="I12" s="108">
        <f t="shared" si="4"/>
        <v>0.20160499548422148</v>
      </c>
      <c r="J12" s="109">
        <f t="shared" si="2"/>
        <v>0.20156689214007498</v>
      </c>
      <c r="K12" s="240"/>
    </row>
    <row r="13" spans="1:11" ht="12.75">
      <c r="A13" s="22" t="s">
        <v>120</v>
      </c>
      <c r="B13" s="254">
        <v>212480.45074279734</v>
      </c>
      <c r="C13" s="254">
        <v>0.849925202672</v>
      </c>
      <c r="D13" s="253">
        <f t="shared" si="0"/>
        <v>212481.300668</v>
      </c>
      <c r="E13" s="137">
        <v>168147</v>
      </c>
      <c r="F13" s="137">
        <v>0</v>
      </c>
      <c r="G13" s="107">
        <f t="shared" si="1"/>
        <v>168147</v>
      </c>
      <c r="H13" s="108">
        <f t="shared" si="3"/>
        <v>0.7913528016915685</v>
      </c>
      <c r="I13" s="108">
        <f t="shared" si="4"/>
        <v>0</v>
      </c>
      <c r="J13" s="109">
        <f t="shared" si="2"/>
        <v>0.7913496362803618</v>
      </c>
      <c r="K13" s="240"/>
    </row>
    <row r="14" spans="1:11" ht="12.75">
      <c r="A14" s="22" t="s">
        <v>121</v>
      </c>
      <c r="B14" s="254">
        <v>108618.09785817428</v>
      </c>
      <c r="C14" s="254">
        <v>106596.37311782573</v>
      </c>
      <c r="D14" s="253">
        <f t="shared" si="0"/>
        <v>215214.470976</v>
      </c>
      <c r="E14" s="135">
        <v>85072</v>
      </c>
      <c r="F14" s="137">
        <v>97429</v>
      </c>
      <c r="G14" s="107">
        <f t="shared" si="1"/>
        <v>182501</v>
      </c>
      <c r="H14" s="108">
        <f t="shared" si="3"/>
        <v>0.7832212281150506</v>
      </c>
      <c r="I14" s="108">
        <f t="shared" si="4"/>
        <v>0.9139992023209587</v>
      </c>
      <c r="J14" s="109">
        <f t="shared" si="2"/>
        <v>0.8479959510731595</v>
      </c>
      <c r="K14" s="240"/>
    </row>
    <row r="15" spans="1:11" ht="12.75">
      <c r="A15" s="22" t="s">
        <v>122</v>
      </c>
      <c r="B15" s="254">
        <v>215666.79165028772</v>
      </c>
      <c r="C15" s="254">
        <v>45381.7169247123</v>
      </c>
      <c r="D15" s="253">
        <f t="shared" si="0"/>
        <v>261048.508575</v>
      </c>
      <c r="E15" s="137">
        <v>198535</v>
      </c>
      <c r="F15" s="137">
        <v>38690</v>
      </c>
      <c r="G15" s="107">
        <f t="shared" si="1"/>
        <v>237225</v>
      </c>
      <c r="H15" s="108">
        <f t="shared" si="3"/>
        <v>0.9205636087076976</v>
      </c>
      <c r="I15" s="108">
        <f t="shared" si="4"/>
        <v>0.8525459727358096</v>
      </c>
      <c r="J15" s="109">
        <f t="shared" si="2"/>
        <v>0.9087391507998007</v>
      </c>
      <c r="K15" s="240"/>
    </row>
    <row r="16" spans="1:11" ht="12.75">
      <c r="A16" s="22" t="s">
        <v>123</v>
      </c>
      <c r="B16" s="254">
        <v>0</v>
      </c>
      <c r="C16" s="254">
        <v>2</v>
      </c>
      <c r="D16" s="253">
        <f t="shared" si="0"/>
        <v>2</v>
      </c>
      <c r="E16" s="137">
        <v>0</v>
      </c>
      <c r="F16" s="137">
        <v>1</v>
      </c>
      <c r="G16" s="107">
        <f t="shared" si="1"/>
        <v>1</v>
      </c>
      <c r="H16" s="108">
        <f t="shared" si="3"/>
        <v>0</v>
      </c>
      <c r="I16" s="108">
        <f t="shared" si="4"/>
        <v>0.5</v>
      </c>
      <c r="J16" s="109">
        <f t="shared" si="2"/>
        <v>0.5</v>
      </c>
      <c r="K16" s="240"/>
    </row>
    <row r="17" spans="1:11" ht="12.75">
      <c r="A17" s="22" t="s">
        <v>124</v>
      </c>
      <c r="B17" s="254">
        <v>18500.208916000003</v>
      </c>
      <c r="C17" s="254">
        <v>0</v>
      </c>
      <c r="D17" s="253">
        <f t="shared" si="0"/>
        <v>18500.208916000003</v>
      </c>
      <c r="E17" s="137">
        <v>9683</v>
      </c>
      <c r="F17" s="137">
        <v>0</v>
      </c>
      <c r="G17" s="107">
        <f t="shared" si="1"/>
        <v>9683</v>
      </c>
      <c r="H17" s="108">
        <f t="shared" si="3"/>
        <v>0.5233994947822241</v>
      </c>
      <c r="I17" s="108">
        <f t="shared" si="4"/>
        <v>0</v>
      </c>
      <c r="J17" s="109">
        <f t="shared" si="2"/>
        <v>0.5233994947822241</v>
      </c>
      <c r="K17" s="240"/>
    </row>
    <row r="18" spans="1:11" ht="12.75">
      <c r="A18" s="22" t="s">
        <v>125</v>
      </c>
      <c r="B18" s="254">
        <v>14256.47910371812</v>
      </c>
      <c r="C18" s="254">
        <v>48274.95488528188</v>
      </c>
      <c r="D18" s="253">
        <f t="shared" si="0"/>
        <v>62531.433989</v>
      </c>
      <c r="E18" s="137">
        <v>12317</v>
      </c>
      <c r="F18" s="137">
        <v>45405</v>
      </c>
      <c r="G18" s="107">
        <f t="shared" si="1"/>
        <v>57722</v>
      </c>
      <c r="H18" s="108">
        <f t="shared" si="3"/>
        <v>0.8639580579743353</v>
      </c>
      <c r="I18" s="108">
        <f t="shared" si="4"/>
        <v>0.9405498173514218</v>
      </c>
      <c r="J18" s="109">
        <f t="shared" si="2"/>
        <v>0.9230877387227993</v>
      </c>
      <c r="K18" s="240"/>
    </row>
    <row r="19" spans="1:11" ht="12.75">
      <c r="A19" s="22" t="s">
        <v>126</v>
      </c>
      <c r="B19" s="254">
        <v>67167.50566402773</v>
      </c>
      <c r="C19" s="254">
        <v>2607.41916597227</v>
      </c>
      <c r="D19" s="253">
        <f t="shared" si="0"/>
        <v>69774.92483</v>
      </c>
      <c r="E19" s="137">
        <v>55104</v>
      </c>
      <c r="F19" s="137">
        <v>1915</v>
      </c>
      <c r="G19" s="107">
        <f>SUM(E19:F19)</f>
        <v>57019</v>
      </c>
      <c r="H19" s="108">
        <f t="shared" si="3"/>
        <v>0.820396700089334</v>
      </c>
      <c r="I19" s="108">
        <f t="shared" si="4"/>
        <v>0.734442710627972</v>
      </c>
      <c r="J19" s="109">
        <f t="shared" si="2"/>
        <v>0.8171846854571523</v>
      </c>
      <c r="K19" s="240"/>
    </row>
    <row r="20" spans="1:11" ht="12.75">
      <c r="A20" s="65" t="s">
        <v>2</v>
      </c>
      <c r="B20" s="234">
        <f aca="true" t="shared" si="5" ref="B20:G20">SUM(B5:B19)</f>
        <v>1261272.623747805</v>
      </c>
      <c r="C20" s="234">
        <f t="shared" si="5"/>
        <v>238557.3105671954</v>
      </c>
      <c r="D20" s="234">
        <f t="shared" si="5"/>
        <v>1499829.9343150002</v>
      </c>
      <c r="E20" s="234">
        <f>SUM(E5:E19)</f>
        <v>1100904</v>
      </c>
      <c r="F20" s="234">
        <f t="shared" si="5"/>
        <v>210306</v>
      </c>
      <c r="G20" s="234">
        <f t="shared" si="5"/>
        <v>1311210</v>
      </c>
      <c r="H20" s="109">
        <f>_xlfn.IFERROR(E20/B20,0)</f>
        <v>0.8728517366282968</v>
      </c>
      <c r="I20" s="109">
        <f>_xlfn.IFERROR(F20/C20,0)</f>
        <v>0.8815743248445209</v>
      </c>
      <c r="J20" s="109">
        <f>_xlfn.IFERROR(G20/D20,0)</f>
        <v>0.8742391187163854</v>
      </c>
      <c r="K20" s="240"/>
    </row>
    <row r="22" spans="1:11" ht="15">
      <c r="A22" s="144"/>
      <c r="B22" s="13"/>
      <c r="C22" s="13"/>
      <c r="D22" s="13"/>
      <c r="E22" s="13"/>
      <c r="F22" s="13"/>
      <c r="G22" s="13"/>
      <c r="H22" s="13"/>
      <c r="I22" s="13"/>
      <c r="J22" s="13"/>
      <c r="K22" s="13"/>
    </row>
  </sheetData>
  <sheetProtection/>
  <mergeCells count="6">
    <mergeCell ref="A3:A4"/>
    <mergeCell ref="B3:D3"/>
    <mergeCell ref="E3:G3"/>
    <mergeCell ref="H3:J3"/>
    <mergeCell ref="A1:J1"/>
    <mergeCell ref="A2:J2"/>
  </mergeCells>
  <printOptions headings="1" horizontalCentered="1"/>
  <pageMargins left="0.7" right="0.7" top="0.75" bottom="0.75" header="0.3" footer="0.3"/>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I22"/>
  <sheetViews>
    <sheetView zoomScalePageLayoutView="0" workbookViewId="0" topLeftCell="A1">
      <selection activeCell="A1" sqref="A1:M1"/>
    </sheetView>
  </sheetViews>
  <sheetFormatPr defaultColWidth="9.140625" defaultRowHeight="12.75"/>
  <cols>
    <col min="1" max="1" width="10.7109375" style="0" customWidth="1"/>
    <col min="2" max="2" width="11.7109375" style="0" customWidth="1"/>
    <col min="3" max="3" width="12.140625" style="0" customWidth="1"/>
    <col min="4" max="4" width="11.8515625" style="0" customWidth="1"/>
    <col min="5" max="5" width="12.00390625" style="0" customWidth="1"/>
    <col min="6" max="6" width="11.421875" style="0" customWidth="1"/>
    <col min="7" max="7" width="14.421875" style="0" customWidth="1"/>
    <col min="8" max="8" width="13.140625" style="0" customWidth="1"/>
    <col min="9" max="9" width="1.8515625" style="0" customWidth="1"/>
    <col min="10" max="10" width="10.28125" style="0" bestFit="1" customWidth="1"/>
  </cols>
  <sheetData>
    <row r="1" spans="1:9" ht="33.75" customHeight="1">
      <c r="A1" s="484" t="s">
        <v>108</v>
      </c>
      <c r="B1" s="485"/>
      <c r="C1" s="485"/>
      <c r="D1" s="485"/>
      <c r="E1" s="485"/>
      <c r="F1" s="485"/>
      <c r="G1" s="485"/>
      <c r="H1" s="485"/>
      <c r="I1" s="16"/>
    </row>
    <row r="2" spans="1:9" ht="16.5" customHeight="1" thickBot="1">
      <c r="A2" s="485" t="str">
        <f>MonthlyTitle</f>
        <v>Through December 2014 - Southern California Edison</v>
      </c>
      <c r="B2" s="485"/>
      <c r="C2" s="485"/>
      <c r="D2" s="485"/>
      <c r="E2" s="485"/>
      <c r="F2" s="485"/>
      <c r="G2" s="485"/>
      <c r="H2" s="485"/>
      <c r="I2" s="16"/>
    </row>
    <row r="3" spans="1:9" ht="57" customHeight="1">
      <c r="A3" s="99">
        <v>2012</v>
      </c>
      <c r="B3" s="100" t="s">
        <v>67</v>
      </c>
      <c r="C3" s="100" t="s">
        <v>58</v>
      </c>
      <c r="D3" s="100" t="s">
        <v>73</v>
      </c>
      <c r="E3" s="100" t="s">
        <v>149</v>
      </c>
      <c r="F3" s="100" t="s">
        <v>150</v>
      </c>
      <c r="G3" s="100" t="s">
        <v>59</v>
      </c>
      <c r="H3" s="101" t="s">
        <v>60</v>
      </c>
      <c r="I3" s="16"/>
    </row>
    <row r="4" spans="1:9" ht="12.75">
      <c r="A4" s="81" t="s">
        <v>14</v>
      </c>
      <c r="B4" s="50">
        <f>'CARE Table 3A _3B'!B4</f>
        <v>1324151</v>
      </c>
      <c r="C4" s="49">
        <v>35110</v>
      </c>
      <c r="D4" s="59">
        <f aca="true" t="shared" si="0" ref="D4:D10">C4/B4</f>
        <v>0.02651510288479184</v>
      </c>
      <c r="E4" s="50">
        <v>22058</v>
      </c>
      <c r="F4" s="50">
        <v>13047</v>
      </c>
      <c r="G4" s="59">
        <f aca="true" t="shared" si="1" ref="G4:G9">E4/C4</f>
        <v>0.6282540586727428</v>
      </c>
      <c r="H4" s="102">
        <f aca="true" t="shared" si="2" ref="H4:H9">F4/B4</f>
        <v>0.009853105876897725</v>
      </c>
      <c r="I4" s="16"/>
    </row>
    <row r="5" spans="1:9" ht="12.75">
      <c r="A5" s="81" t="s">
        <v>15</v>
      </c>
      <c r="B5" s="50">
        <f>'CARE Table 3A _3B'!B5</f>
        <v>1331639</v>
      </c>
      <c r="C5" s="50">
        <v>26236</v>
      </c>
      <c r="D5" s="59">
        <f t="shared" si="0"/>
        <v>0.01970203636270791</v>
      </c>
      <c r="E5" s="50">
        <v>16352</v>
      </c>
      <c r="F5" s="50">
        <v>9879</v>
      </c>
      <c r="G5" s="59">
        <f t="shared" si="1"/>
        <v>0.6232657417289221</v>
      </c>
      <c r="H5" s="102">
        <f t="shared" si="2"/>
        <v>0.007418677284158845</v>
      </c>
      <c r="I5" s="16"/>
    </row>
    <row r="6" spans="1:9" ht="12.75">
      <c r="A6" s="81" t="s">
        <v>16</v>
      </c>
      <c r="B6" s="50">
        <f>'CARE Table 3A _3B'!B6</f>
        <v>1321633</v>
      </c>
      <c r="C6" s="50">
        <v>29406</v>
      </c>
      <c r="D6" s="59">
        <f t="shared" si="0"/>
        <v>0.022249747093179423</v>
      </c>
      <c r="E6" s="50">
        <v>18511</v>
      </c>
      <c r="F6" s="50">
        <v>10834</v>
      </c>
      <c r="G6" s="59">
        <f t="shared" si="1"/>
        <v>0.6294973814867714</v>
      </c>
      <c r="H6" s="102">
        <f t="shared" si="2"/>
        <v>0.008197434537424535</v>
      </c>
      <c r="I6" s="16"/>
    </row>
    <row r="7" spans="1:9" ht="12.75">
      <c r="A7" s="81" t="s">
        <v>17</v>
      </c>
      <c r="B7" s="50">
        <f>'CARE Table 3A _3B'!B7</f>
        <v>1314890</v>
      </c>
      <c r="C7" s="50">
        <v>36477</v>
      </c>
      <c r="D7" s="59">
        <f t="shared" si="0"/>
        <v>0.027741484078516072</v>
      </c>
      <c r="E7" s="50">
        <v>22777</v>
      </c>
      <c r="F7" s="50">
        <v>13535</v>
      </c>
      <c r="G7" s="59">
        <f t="shared" si="1"/>
        <v>0.624420867944184</v>
      </c>
      <c r="H7" s="102">
        <f t="shared" si="2"/>
        <v>0.010293636730068676</v>
      </c>
      <c r="I7" s="16"/>
    </row>
    <row r="8" spans="1:9" ht="12.75">
      <c r="A8" s="81" t="s">
        <v>18</v>
      </c>
      <c r="B8" s="50">
        <f>'CARE Table 3A _3B'!B8</f>
        <v>1312506</v>
      </c>
      <c r="C8" s="50">
        <v>37656</v>
      </c>
      <c r="D8" s="59">
        <f t="shared" si="0"/>
        <v>0.028690154559293444</v>
      </c>
      <c r="E8" s="50">
        <v>22737</v>
      </c>
      <c r="F8" s="50">
        <v>14750</v>
      </c>
      <c r="G8" s="59">
        <f t="shared" si="1"/>
        <v>0.6038081580624601</v>
      </c>
      <c r="H8" s="102">
        <f t="shared" si="2"/>
        <v>0.01123804386418043</v>
      </c>
      <c r="I8" s="16"/>
    </row>
    <row r="9" spans="1:9" ht="12.75">
      <c r="A9" s="81" t="s">
        <v>19</v>
      </c>
      <c r="B9" s="50">
        <f>'CARE Table 3A _3B'!B9</f>
        <v>1319075</v>
      </c>
      <c r="C9" s="151">
        <v>29486</v>
      </c>
      <c r="D9" s="59">
        <f t="shared" si="0"/>
        <v>0.02235354320262305</v>
      </c>
      <c r="E9" s="151">
        <v>18841</v>
      </c>
      <c r="F9" s="50">
        <v>10641</v>
      </c>
      <c r="G9" s="59">
        <f t="shared" si="1"/>
        <v>0.63898121142237</v>
      </c>
      <c r="H9" s="102">
        <f t="shared" si="2"/>
        <v>0.008067016659401474</v>
      </c>
      <c r="I9" s="16"/>
    </row>
    <row r="10" spans="1:9" ht="12.75">
      <c r="A10" s="81" t="s">
        <v>20</v>
      </c>
      <c r="B10" s="50">
        <f>'CARE Table 3A _3B'!B10</f>
        <v>1321221</v>
      </c>
      <c r="C10" s="151">
        <v>30710</v>
      </c>
      <c r="D10" s="59">
        <f t="shared" si="0"/>
        <v>0.023243651137849004</v>
      </c>
      <c r="E10" s="151">
        <v>18657</v>
      </c>
      <c r="F10" s="50">
        <v>12050</v>
      </c>
      <c r="G10" s="59">
        <f>E10/C10</f>
        <v>0.6075219798111364</v>
      </c>
      <c r="H10" s="102">
        <f>F10/B10</f>
        <v>0.009120351553600798</v>
      </c>
      <c r="I10" s="16"/>
    </row>
    <row r="11" spans="1:9" ht="12.75">
      <c r="A11" s="81" t="s">
        <v>21</v>
      </c>
      <c r="B11" s="50">
        <f>'CARE Table 3A _3B'!B11</f>
        <v>1322556</v>
      </c>
      <c r="C11" s="151">
        <v>33116</v>
      </c>
      <c r="D11" s="59">
        <f>C11/B11</f>
        <v>0.025039393416989526</v>
      </c>
      <c r="E11" s="151">
        <v>19399</v>
      </c>
      <c r="F11" s="50">
        <v>13709</v>
      </c>
      <c r="G11" s="59">
        <f>E11/C11</f>
        <v>0.5857893465394372</v>
      </c>
      <c r="H11" s="102">
        <f>F11/B11</f>
        <v>0.010365534616303582</v>
      </c>
      <c r="I11" s="16"/>
    </row>
    <row r="12" spans="1:9" ht="12.75">
      <c r="A12" s="81" t="s">
        <v>22</v>
      </c>
      <c r="B12" s="50">
        <f>'CARE Table 3A _3B'!B12</f>
        <v>1333416</v>
      </c>
      <c r="C12" s="80">
        <v>32162</v>
      </c>
      <c r="D12" s="59">
        <f>C12/B12</f>
        <v>0.024120004559717297</v>
      </c>
      <c r="E12" s="151">
        <v>17784</v>
      </c>
      <c r="F12" s="50">
        <v>13962</v>
      </c>
      <c r="G12" s="59">
        <f>E12/C12</f>
        <v>0.5529506871463218</v>
      </c>
      <c r="H12" s="102">
        <f>F12/B12</f>
        <v>0.010470850807249951</v>
      </c>
      <c r="I12" s="16"/>
    </row>
    <row r="13" spans="1:9" ht="12.75">
      <c r="A13" s="81" t="s">
        <v>23</v>
      </c>
      <c r="B13" s="50">
        <f>'CARE Table 3A _3B'!B13</f>
        <v>1329323</v>
      </c>
      <c r="C13" s="80">
        <v>29181</v>
      </c>
      <c r="D13" s="105">
        <f>_xlfn.IFERROR(C13/B13,"")</f>
        <v>0.02195177545261761</v>
      </c>
      <c r="E13" s="151">
        <v>16389</v>
      </c>
      <c r="F13" s="50">
        <v>2039</v>
      </c>
      <c r="G13" s="59">
        <f>E13/C13</f>
        <v>0.5616325691374524</v>
      </c>
      <c r="H13" s="106">
        <f>_xlfn.IFERROR(F13/B13,"")</f>
        <v>0.0015338634778755804</v>
      </c>
      <c r="I13" s="16"/>
    </row>
    <row r="14" spans="1:9" ht="12.75">
      <c r="A14" s="81" t="s">
        <v>24</v>
      </c>
      <c r="B14" s="50">
        <f>'CARE Table 3A _3B'!B14</f>
        <v>1321462</v>
      </c>
      <c r="C14" s="80">
        <v>27095</v>
      </c>
      <c r="D14" s="105">
        <f>_xlfn.IFERROR(C14/B14,"")</f>
        <v>0.020503805633457488</v>
      </c>
      <c r="E14" s="151">
        <v>11674</v>
      </c>
      <c r="F14" s="50">
        <v>1186</v>
      </c>
      <c r="G14" s="59">
        <f>E14/C14</f>
        <v>0.4308544011810297</v>
      </c>
      <c r="H14" s="106">
        <f>_xlfn.IFERROR(F14/B14,"")</f>
        <v>0.000897490809421686</v>
      </c>
      <c r="I14" s="16"/>
    </row>
    <row r="15" spans="1:9" ht="13.5" thickBot="1">
      <c r="A15" s="89" t="s">
        <v>25</v>
      </c>
      <c r="B15" s="400">
        <f>'CARE Table 3A _3B'!B15</f>
        <v>1311210</v>
      </c>
      <c r="C15" s="82">
        <v>28675</v>
      </c>
      <c r="D15" s="105">
        <f>_xlfn.IFERROR(C15/B15,"")</f>
        <v>0.021869113261796354</v>
      </c>
      <c r="E15" s="151">
        <v>2877</v>
      </c>
      <c r="F15" s="400">
        <v>311</v>
      </c>
      <c r="G15" s="105">
        <f>E15/C15</f>
        <v>0.10033129904097646</v>
      </c>
      <c r="H15" s="106">
        <f>_xlfn.IFERROR(F15/B15,"")</f>
        <v>0.0002371855004156466</v>
      </c>
      <c r="I15" s="16"/>
    </row>
    <row r="16" spans="1:9" ht="13.5" thickBot="1">
      <c r="A16" s="83" t="s">
        <v>13</v>
      </c>
      <c r="B16" s="401">
        <f>LOOKUP(9.99E+307,B4:B15)</f>
        <v>1311210</v>
      </c>
      <c r="C16" s="90">
        <f>SUM(C4:C15)</f>
        <v>375310</v>
      </c>
      <c r="D16" s="103">
        <f>_xlfn.IFERROR(C16/B16,"")</f>
        <v>0.2862318011607599</v>
      </c>
      <c r="E16" s="90">
        <f>SUM(E4:E15)</f>
        <v>208056</v>
      </c>
      <c r="F16" s="90">
        <f>SUM(F4:F15)</f>
        <v>115943</v>
      </c>
      <c r="G16" s="103">
        <f>_xlfn.IFERROR(E16/C16,"")</f>
        <v>0.5543577309424209</v>
      </c>
      <c r="H16" s="104">
        <f>_xlfn.IFERROR(F16/B16,"")</f>
        <v>0.08842443239450584</v>
      </c>
      <c r="I16" s="16"/>
    </row>
    <row r="17" spans="1:9" ht="12.75">
      <c r="A17" s="16"/>
      <c r="B17" s="16"/>
      <c r="C17" s="16"/>
      <c r="D17" s="16"/>
      <c r="E17" s="16"/>
      <c r="F17" s="16"/>
      <c r="G17" s="16"/>
      <c r="H17" s="16"/>
      <c r="I17" s="16"/>
    </row>
    <row r="18" spans="1:9" ht="12.75">
      <c r="A18" s="486" t="s">
        <v>151</v>
      </c>
      <c r="B18" s="487"/>
      <c r="C18" s="487"/>
      <c r="D18" s="487"/>
      <c r="E18" s="487"/>
      <c r="F18" s="487"/>
      <c r="G18" s="487"/>
      <c r="H18" s="487"/>
      <c r="I18" s="16"/>
    </row>
    <row r="19" spans="1:9" ht="32.25" customHeight="1">
      <c r="A19" s="486" t="s">
        <v>152</v>
      </c>
      <c r="B19" s="487"/>
      <c r="C19" s="487"/>
      <c r="D19" s="487"/>
      <c r="E19" s="487"/>
      <c r="F19" s="487"/>
      <c r="G19" s="487"/>
      <c r="H19" s="487"/>
      <c r="I19" s="16"/>
    </row>
    <row r="20" spans="1:9" ht="12.75">
      <c r="A20" s="16"/>
      <c r="B20" s="16"/>
      <c r="C20" s="16"/>
      <c r="D20" s="16"/>
      <c r="E20" s="16"/>
      <c r="F20" s="16"/>
      <c r="G20" s="16"/>
      <c r="H20" s="16"/>
      <c r="I20" s="16"/>
    </row>
    <row r="22" spans="4:8" ht="12.75">
      <c r="D22" s="243"/>
      <c r="G22" s="243"/>
      <c r="H22" s="243"/>
    </row>
  </sheetData>
  <sheetProtection/>
  <mergeCells count="4">
    <mergeCell ref="A1:H1"/>
    <mergeCell ref="A2:H2"/>
    <mergeCell ref="A18:H18"/>
    <mergeCell ref="A19:H19"/>
  </mergeCells>
  <printOptions headings="1" horizontalCentered="1"/>
  <pageMargins left="0.7" right="0.7"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theme="0"/>
    <pageSetUpPr fitToPage="1"/>
  </sheetPr>
  <dimension ref="A1:I302"/>
  <sheetViews>
    <sheetView zoomScalePageLayoutView="0" workbookViewId="0" topLeftCell="A1">
      <pane ySplit="4" topLeftCell="A68" activePane="bottomLeft" state="frozen"/>
      <selection pane="topLeft" activeCell="A1" sqref="A1:M1"/>
      <selection pane="bottomLeft" activeCell="A1" sqref="A1:M1"/>
    </sheetView>
  </sheetViews>
  <sheetFormatPr defaultColWidth="9.140625" defaultRowHeight="12.75"/>
  <cols>
    <col min="1" max="1" width="38.140625" style="0" customWidth="1"/>
    <col min="2" max="8" width="10.140625" style="0" customWidth="1"/>
    <col min="9" max="9" width="5.421875" style="16" customWidth="1"/>
  </cols>
  <sheetData>
    <row r="1" spans="1:8" ht="33.75" customHeight="1">
      <c r="A1" s="484" t="s">
        <v>109</v>
      </c>
      <c r="B1" s="485"/>
      <c r="C1" s="485"/>
      <c r="D1" s="485"/>
      <c r="E1" s="485"/>
      <c r="F1" s="485"/>
      <c r="G1" s="485"/>
      <c r="H1" s="274"/>
    </row>
    <row r="2" spans="1:8" ht="16.5" customHeight="1" thickBot="1">
      <c r="A2" s="485" t="str">
        <f>MonthlyTitle</f>
        <v>Through December 2014 - Southern California Edison</v>
      </c>
      <c r="B2" s="485"/>
      <c r="C2" s="485"/>
      <c r="D2" s="485"/>
      <c r="E2" s="485"/>
      <c r="F2" s="485"/>
      <c r="G2" s="485"/>
      <c r="H2" s="274"/>
    </row>
    <row r="3" spans="1:8" ht="26.25" customHeight="1">
      <c r="A3" s="490" t="s">
        <v>429</v>
      </c>
      <c r="B3" s="492" t="s">
        <v>153</v>
      </c>
      <c r="C3" s="492"/>
      <c r="D3" s="492"/>
      <c r="E3" s="492"/>
      <c r="F3" s="492" t="s">
        <v>430</v>
      </c>
      <c r="G3" s="493" t="s">
        <v>431</v>
      </c>
      <c r="H3" s="277"/>
    </row>
    <row r="4" spans="1:8" ht="17.25" customHeight="1">
      <c r="A4" s="491"/>
      <c r="B4" s="74" t="s">
        <v>61</v>
      </c>
      <c r="C4" s="74" t="s">
        <v>62</v>
      </c>
      <c r="D4" s="74" t="s">
        <v>63</v>
      </c>
      <c r="E4" s="74" t="s">
        <v>64</v>
      </c>
      <c r="F4" s="437"/>
      <c r="G4" s="494"/>
      <c r="H4" s="277"/>
    </row>
    <row r="5" spans="1:8" ht="12.75">
      <c r="A5" s="118" t="s">
        <v>154</v>
      </c>
      <c r="B5" s="119"/>
      <c r="C5" s="119" t="s">
        <v>155</v>
      </c>
      <c r="D5" s="120"/>
      <c r="E5" s="120"/>
      <c r="F5" s="121">
        <v>0</v>
      </c>
      <c r="G5" s="121">
        <v>0</v>
      </c>
      <c r="H5" s="278"/>
    </row>
    <row r="6" spans="1:8" ht="12.75">
      <c r="A6" s="122" t="s">
        <v>156</v>
      </c>
      <c r="B6" s="119"/>
      <c r="C6" s="119" t="s">
        <v>155</v>
      </c>
      <c r="D6" s="120"/>
      <c r="E6" s="120"/>
      <c r="F6" s="121">
        <v>0</v>
      </c>
      <c r="G6" s="121">
        <v>0</v>
      </c>
      <c r="H6" s="278"/>
    </row>
    <row r="7" spans="1:8" ht="12.75">
      <c r="A7" s="118" t="s">
        <v>157</v>
      </c>
      <c r="B7" s="119" t="s">
        <v>158</v>
      </c>
      <c r="C7" s="119"/>
      <c r="D7" s="120"/>
      <c r="E7" s="120"/>
      <c r="F7" s="121">
        <v>0</v>
      </c>
      <c r="G7" s="121">
        <v>0</v>
      </c>
      <c r="H7" s="278"/>
    </row>
    <row r="8" spans="1:8" ht="12.75">
      <c r="A8" s="118" t="s">
        <v>159</v>
      </c>
      <c r="B8" s="119"/>
      <c r="C8" s="119" t="s">
        <v>155</v>
      </c>
      <c r="D8" s="120"/>
      <c r="E8" s="120"/>
      <c r="F8" s="121">
        <v>0</v>
      </c>
      <c r="G8" s="121">
        <v>0</v>
      </c>
      <c r="H8" s="278"/>
    </row>
    <row r="9" spans="1:8" ht="12.75">
      <c r="A9" s="118" t="s">
        <v>160</v>
      </c>
      <c r="B9" s="119"/>
      <c r="C9" s="119" t="s">
        <v>155</v>
      </c>
      <c r="D9" s="120"/>
      <c r="E9" s="120"/>
      <c r="F9" s="121">
        <v>0</v>
      </c>
      <c r="G9" s="121">
        <v>0</v>
      </c>
      <c r="H9" s="278"/>
    </row>
    <row r="10" spans="1:8" ht="12.75">
      <c r="A10" s="118" t="s">
        <v>161</v>
      </c>
      <c r="B10" s="119"/>
      <c r="C10" s="119" t="s">
        <v>155</v>
      </c>
      <c r="D10" s="120"/>
      <c r="E10" s="120"/>
      <c r="F10" s="121">
        <v>0</v>
      </c>
      <c r="G10" s="121">
        <v>0</v>
      </c>
      <c r="H10" s="278"/>
    </row>
    <row r="11" spans="1:8" ht="12.75">
      <c r="A11" s="118" t="s">
        <v>162</v>
      </c>
      <c r="B11" s="119"/>
      <c r="C11" s="119" t="s">
        <v>155</v>
      </c>
      <c r="D11" s="120"/>
      <c r="E11" s="120"/>
      <c r="F11" s="121">
        <v>0</v>
      </c>
      <c r="G11" s="121">
        <v>0</v>
      </c>
      <c r="H11" s="278"/>
    </row>
    <row r="12" spans="1:8" ht="12.75">
      <c r="A12" s="118" t="s">
        <v>163</v>
      </c>
      <c r="B12" s="119"/>
      <c r="C12" s="119" t="s">
        <v>155</v>
      </c>
      <c r="D12" s="120"/>
      <c r="E12" s="120"/>
      <c r="F12" s="121">
        <v>0</v>
      </c>
      <c r="G12" s="121">
        <v>0</v>
      </c>
      <c r="H12" s="278"/>
    </row>
    <row r="13" spans="1:8" ht="12.75">
      <c r="A13" s="122" t="s">
        <v>164</v>
      </c>
      <c r="B13" s="119"/>
      <c r="C13" s="119" t="s">
        <v>155</v>
      </c>
      <c r="D13" s="120"/>
      <c r="E13" s="120"/>
      <c r="F13" s="121">
        <v>0</v>
      </c>
      <c r="G13" s="121">
        <v>0</v>
      </c>
      <c r="H13" s="278"/>
    </row>
    <row r="14" spans="1:9" ht="12.75">
      <c r="A14" s="122" t="s">
        <v>165</v>
      </c>
      <c r="B14" s="119"/>
      <c r="C14" s="119" t="s">
        <v>155</v>
      </c>
      <c r="D14" s="120"/>
      <c r="E14" s="120"/>
      <c r="F14" s="121">
        <v>1</v>
      </c>
      <c r="G14" s="121">
        <v>60</v>
      </c>
      <c r="H14" s="278"/>
      <c r="I14" s="77"/>
    </row>
    <row r="15" spans="1:8" ht="12.75">
      <c r="A15" s="118" t="s">
        <v>166</v>
      </c>
      <c r="B15" s="119"/>
      <c r="C15" s="119" t="s">
        <v>155</v>
      </c>
      <c r="D15" s="120"/>
      <c r="E15" s="120"/>
      <c r="F15" s="121">
        <v>0</v>
      </c>
      <c r="G15" s="121">
        <v>26</v>
      </c>
      <c r="H15" s="278"/>
    </row>
    <row r="16" spans="1:8" ht="12.75">
      <c r="A16" s="123" t="s">
        <v>167</v>
      </c>
      <c r="B16" s="119"/>
      <c r="C16" s="119" t="s">
        <v>155</v>
      </c>
      <c r="D16" s="120"/>
      <c r="E16" s="120"/>
      <c r="F16" s="121">
        <v>0</v>
      </c>
      <c r="G16" s="121">
        <v>5</v>
      </c>
      <c r="H16" s="278"/>
    </row>
    <row r="17" spans="1:8" ht="12.75">
      <c r="A17" s="122" t="s">
        <v>168</v>
      </c>
      <c r="B17" s="119"/>
      <c r="C17" s="119" t="s">
        <v>155</v>
      </c>
      <c r="D17" s="120"/>
      <c r="E17" s="120"/>
      <c r="F17" s="121">
        <v>0</v>
      </c>
      <c r="G17" s="121">
        <v>0</v>
      </c>
      <c r="H17" s="278"/>
    </row>
    <row r="18" spans="1:8" ht="12.75">
      <c r="A18" s="122" t="s">
        <v>169</v>
      </c>
      <c r="B18" s="119"/>
      <c r="C18" s="119" t="s">
        <v>155</v>
      </c>
      <c r="D18" s="120"/>
      <c r="E18" s="120"/>
      <c r="F18" s="121">
        <v>0</v>
      </c>
      <c r="G18" s="121">
        <v>0</v>
      </c>
      <c r="H18" s="278"/>
    </row>
    <row r="19" spans="1:8" ht="12.75">
      <c r="A19" s="122" t="s">
        <v>170</v>
      </c>
      <c r="B19" s="119"/>
      <c r="C19" s="119" t="s">
        <v>155</v>
      </c>
      <c r="D19" s="120"/>
      <c r="E19" s="120"/>
      <c r="F19" s="121">
        <v>0</v>
      </c>
      <c r="G19" s="121">
        <v>0</v>
      </c>
      <c r="H19" s="278"/>
    </row>
    <row r="20" spans="1:8" ht="12.75">
      <c r="A20" s="122" t="s">
        <v>171</v>
      </c>
      <c r="B20" s="119"/>
      <c r="C20" s="119" t="s">
        <v>155</v>
      </c>
      <c r="D20" s="120"/>
      <c r="E20" s="120"/>
      <c r="F20" s="121">
        <v>0</v>
      </c>
      <c r="G20" s="121">
        <v>1</v>
      </c>
      <c r="H20" s="278"/>
    </row>
    <row r="21" spans="1:8" ht="12.75">
      <c r="A21" s="122" t="s">
        <v>172</v>
      </c>
      <c r="B21" s="119" t="s">
        <v>155</v>
      </c>
      <c r="C21" s="119"/>
      <c r="D21" s="120"/>
      <c r="E21" s="120"/>
      <c r="F21" s="121">
        <v>0</v>
      </c>
      <c r="G21" s="121">
        <v>0</v>
      </c>
      <c r="H21" s="278"/>
    </row>
    <row r="22" spans="1:8" ht="12.75">
      <c r="A22" s="122" t="s">
        <v>173</v>
      </c>
      <c r="B22" s="119" t="s">
        <v>155</v>
      </c>
      <c r="C22" s="119"/>
      <c r="D22" s="120"/>
      <c r="E22" s="120"/>
      <c r="F22" s="121">
        <v>0</v>
      </c>
      <c r="G22" s="121">
        <v>0</v>
      </c>
      <c r="H22" s="278"/>
    </row>
    <row r="23" spans="1:8" ht="12.75">
      <c r="A23" s="122" t="s">
        <v>174</v>
      </c>
      <c r="B23" s="119"/>
      <c r="C23" s="119" t="s">
        <v>155</v>
      </c>
      <c r="D23" s="120"/>
      <c r="E23" s="120"/>
      <c r="F23" s="121">
        <v>0</v>
      </c>
      <c r="G23" s="121">
        <v>0</v>
      </c>
      <c r="H23" s="278"/>
    </row>
    <row r="24" spans="1:8" ht="12.75">
      <c r="A24" s="122" t="s">
        <v>175</v>
      </c>
      <c r="B24" s="119"/>
      <c r="C24" s="119" t="s">
        <v>155</v>
      </c>
      <c r="D24" s="120"/>
      <c r="E24" s="120"/>
      <c r="F24" s="121">
        <v>0</v>
      </c>
      <c r="G24" s="121">
        <v>0</v>
      </c>
      <c r="H24" s="278"/>
    </row>
    <row r="25" spans="1:8" ht="12.75">
      <c r="A25" s="122" t="s">
        <v>176</v>
      </c>
      <c r="B25" s="119" t="s">
        <v>155</v>
      </c>
      <c r="C25" s="119"/>
      <c r="D25" s="120"/>
      <c r="E25" s="120"/>
      <c r="F25" s="121">
        <v>0</v>
      </c>
      <c r="G25" s="121">
        <v>0</v>
      </c>
      <c r="H25" s="278"/>
    </row>
    <row r="26" spans="1:8" ht="12.75">
      <c r="A26" s="122" t="s">
        <v>177</v>
      </c>
      <c r="B26" s="119" t="s">
        <v>155</v>
      </c>
      <c r="C26" s="119"/>
      <c r="D26" s="120"/>
      <c r="E26" s="120"/>
      <c r="F26" s="121">
        <v>0</v>
      </c>
      <c r="G26" s="121">
        <v>0</v>
      </c>
      <c r="H26" s="278"/>
    </row>
    <row r="27" spans="1:8" ht="12.75">
      <c r="A27" s="122" t="s">
        <v>178</v>
      </c>
      <c r="B27" s="119" t="s">
        <v>155</v>
      </c>
      <c r="C27" s="119"/>
      <c r="D27" s="120"/>
      <c r="E27" s="120"/>
      <c r="F27" s="121">
        <v>0</v>
      </c>
      <c r="G27" s="121">
        <v>0</v>
      </c>
      <c r="H27" s="278"/>
    </row>
    <row r="28" spans="1:8" ht="12.75">
      <c r="A28" s="122" t="s">
        <v>179</v>
      </c>
      <c r="B28" s="119" t="s">
        <v>155</v>
      </c>
      <c r="C28" s="119"/>
      <c r="D28" s="120"/>
      <c r="E28" s="120"/>
      <c r="F28" s="121">
        <v>0</v>
      </c>
      <c r="G28" s="121">
        <v>0</v>
      </c>
      <c r="H28" s="278"/>
    </row>
    <row r="29" spans="1:8" ht="12.75">
      <c r="A29" s="122" t="s">
        <v>180</v>
      </c>
      <c r="B29" s="119" t="s">
        <v>155</v>
      </c>
      <c r="C29" s="119"/>
      <c r="D29" s="120"/>
      <c r="E29" s="120"/>
      <c r="F29" s="121">
        <v>0</v>
      </c>
      <c r="G29" s="121">
        <v>0</v>
      </c>
      <c r="H29" s="278"/>
    </row>
    <row r="30" spans="1:8" ht="12.75">
      <c r="A30" s="122" t="s">
        <v>446</v>
      </c>
      <c r="B30" s="119" t="s">
        <v>155</v>
      </c>
      <c r="C30" s="119"/>
      <c r="D30" s="120"/>
      <c r="E30" s="120"/>
      <c r="F30" s="121">
        <v>0</v>
      </c>
      <c r="G30" s="121">
        <v>0</v>
      </c>
      <c r="H30" s="278"/>
    </row>
    <row r="31" spans="1:8" ht="12.75">
      <c r="A31" s="122" t="s">
        <v>181</v>
      </c>
      <c r="B31" s="119" t="s">
        <v>155</v>
      </c>
      <c r="C31" s="119"/>
      <c r="D31" s="120"/>
      <c r="E31" s="120"/>
      <c r="F31" s="121">
        <v>0</v>
      </c>
      <c r="G31" s="121">
        <v>0</v>
      </c>
      <c r="H31" s="278"/>
    </row>
    <row r="32" spans="1:8" ht="12.75">
      <c r="A32" s="122" t="s">
        <v>182</v>
      </c>
      <c r="B32" s="119" t="s">
        <v>155</v>
      </c>
      <c r="C32" s="119"/>
      <c r="D32" s="120"/>
      <c r="E32" s="120"/>
      <c r="F32" s="121">
        <v>0</v>
      </c>
      <c r="G32" s="121">
        <v>0</v>
      </c>
      <c r="H32" s="278"/>
    </row>
    <row r="33" spans="1:8" ht="12.75">
      <c r="A33" s="122" t="s">
        <v>183</v>
      </c>
      <c r="B33" s="119" t="s">
        <v>155</v>
      </c>
      <c r="C33" s="119"/>
      <c r="D33" s="120"/>
      <c r="E33" s="120"/>
      <c r="F33" s="121">
        <v>0</v>
      </c>
      <c r="G33" s="121">
        <v>0</v>
      </c>
      <c r="H33" s="278"/>
    </row>
    <row r="34" spans="1:8" ht="12.75">
      <c r="A34" s="122" t="s">
        <v>184</v>
      </c>
      <c r="B34" s="119" t="s">
        <v>155</v>
      </c>
      <c r="C34" s="119"/>
      <c r="D34" s="120"/>
      <c r="E34" s="120"/>
      <c r="F34" s="121">
        <v>0</v>
      </c>
      <c r="G34" s="121">
        <v>0</v>
      </c>
      <c r="H34" s="278"/>
    </row>
    <row r="35" spans="1:8" ht="12.75">
      <c r="A35" s="122" t="s">
        <v>185</v>
      </c>
      <c r="B35" s="119" t="s">
        <v>155</v>
      </c>
      <c r="C35" s="119"/>
      <c r="D35" s="120"/>
      <c r="E35" s="120"/>
      <c r="F35" s="121">
        <v>0</v>
      </c>
      <c r="G35" s="121">
        <v>0</v>
      </c>
      <c r="H35" s="278"/>
    </row>
    <row r="36" spans="1:8" ht="12.75">
      <c r="A36" s="122" t="s">
        <v>447</v>
      </c>
      <c r="B36" s="119" t="s">
        <v>155</v>
      </c>
      <c r="C36" s="119"/>
      <c r="D36" s="120"/>
      <c r="E36" s="120"/>
      <c r="F36" s="121">
        <v>43</v>
      </c>
      <c r="G36" s="121">
        <v>904</v>
      </c>
      <c r="H36" s="278"/>
    </row>
    <row r="37" spans="1:8" ht="12.75">
      <c r="A37" s="122" t="s">
        <v>448</v>
      </c>
      <c r="B37" s="119"/>
      <c r="C37" s="119" t="s">
        <v>155</v>
      </c>
      <c r="D37" s="120"/>
      <c r="E37" s="120"/>
      <c r="F37" s="121">
        <v>0</v>
      </c>
      <c r="G37" s="121">
        <v>0</v>
      </c>
      <c r="H37" s="278"/>
    </row>
    <row r="38" spans="1:8" ht="12.75">
      <c r="A38" s="124" t="s">
        <v>449</v>
      </c>
      <c r="B38" s="119"/>
      <c r="C38" s="119" t="s">
        <v>155</v>
      </c>
      <c r="D38" s="120"/>
      <c r="E38" s="120"/>
      <c r="F38" s="121">
        <v>0</v>
      </c>
      <c r="G38" s="121">
        <v>11</v>
      </c>
      <c r="H38" s="278"/>
    </row>
    <row r="39" spans="1:8" ht="12.75">
      <c r="A39" s="122" t="s">
        <v>186</v>
      </c>
      <c r="B39" s="119"/>
      <c r="C39" s="119" t="s">
        <v>155</v>
      </c>
      <c r="D39" s="120"/>
      <c r="E39" s="120"/>
      <c r="F39" s="121">
        <v>0</v>
      </c>
      <c r="G39" s="121">
        <v>0</v>
      </c>
      <c r="H39" s="278"/>
    </row>
    <row r="40" spans="1:8" ht="12.75">
      <c r="A40" s="122" t="s">
        <v>187</v>
      </c>
      <c r="B40" s="119"/>
      <c r="C40" s="119" t="s">
        <v>155</v>
      </c>
      <c r="D40" s="120"/>
      <c r="E40" s="120"/>
      <c r="F40" s="121">
        <v>0</v>
      </c>
      <c r="G40" s="121">
        <v>0</v>
      </c>
      <c r="H40" s="278"/>
    </row>
    <row r="41" spans="1:8" ht="12.75">
      <c r="A41" s="122" t="s">
        <v>188</v>
      </c>
      <c r="B41" s="119"/>
      <c r="C41" s="119" t="s">
        <v>155</v>
      </c>
      <c r="D41" s="120"/>
      <c r="E41" s="120"/>
      <c r="F41" s="121">
        <v>0</v>
      </c>
      <c r="G41" s="121">
        <v>0</v>
      </c>
      <c r="H41" s="278"/>
    </row>
    <row r="42" spans="1:8" ht="12.75">
      <c r="A42" s="122" t="s">
        <v>189</v>
      </c>
      <c r="B42" s="119"/>
      <c r="C42" s="119" t="s">
        <v>155</v>
      </c>
      <c r="D42" s="120"/>
      <c r="E42" s="120"/>
      <c r="F42" s="121">
        <v>0</v>
      </c>
      <c r="G42" s="121">
        <v>0</v>
      </c>
      <c r="H42" s="278"/>
    </row>
    <row r="43" spans="1:8" ht="12.75">
      <c r="A43" s="122" t="s">
        <v>190</v>
      </c>
      <c r="B43" s="119"/>
      <c r="C43" s="119" t="s">
        <v>155</v>
      </c>
      <c r="D43" s="120"/>
      <c r="E43" s="120"/>
      <c r="F43" s="121">
        <v>0</v>
      </c>
      <c r="G43" s="121">
        <v>0</v>
      </c>
      <c r="H43" s="278"/>
    </row>
    <row r="44" spans="1:8" ht="12.75">
      <c r="A44" s="122" t="s">
        <v>191</v>
      </c>
      <c r="B44" s="119"/>
      <c r="C44" s="119" t="s">
        <v>155</v>
      </c>
      <c r="D44" s="120"/>
      <c r="E44" s="120"/>
      <c r="F44" s="121">
        <v>0</v>
      </c>
      <c r="G44" s="121">
        <v>0</v>
      </c>
      <c r="H44" s="278"/>
    </row>
    <row r="45" spans="1:8" ht="12.75">
      <c r="A45" s="122" t="s">
        <v>192</v>
      </c>
      <c r="B45" s="119" t="s">
        <v>155</v>
      </c>
      <c r="C45" s="119"/>
      <c r="D45" s="120"/>
      <c r="E45" s="120"/>
      <c r="F45" s="121">
        <v>0</v>
      </c>
      <c r="G45" s="121">
        <v>0</v>
      </c>
      <c r="H45" s="278"/>
    </row>
    <row r="46" spans="1:8" ht="12.75">
      <c r="A46" s="122" t="s">
        <v>193</v>
      </c>
      <c r="B46" s="119"/>
      <c r="C46" s="119" t="s">
        <v>155</v>
      </c>
      <c r="D46" s="120"/>
      <c r="E46" s="119" t="s">
        <v>155</v>
      </c>
      <c r="F46" s="121">
        <v>0</v>
      </c>
      <c r="G46" s="121">
        <v>0</v>
      </c>
      <c r="H46" s="278"/>
    </row>
    <row r="47" spans="1:8" ht="12.75">
      <c r="A47" s="122" t="s">
        <v>194</v>
      </c>
      <c r="B47" s="119"/>
      <c r="C47" s="119" t="s">
        <v>155</v>
      </c>
      <c r="D47" s="120"/>
      <c r="E47" s="120"/>
      <c r="F47" s="121">
        <v>0</v>
      </c>
      <c r="G47" s="121">
        <v>0</v>
      </c>
      <c r="H47" s="278"/>
    </row>
    <row r="48" spans="1:8" ht="12.75">
      <c r="A48" s="122" t="s">
        <v>195</v>
      </c>
      <c r="B48" s="119"/>
      <c r="C48" s="119" t="s">
        <v>155</v>
      </c>
      <c r="D48" s="120"/>
      <c r="E48" s="120"/>
      <c r="F48" s="121">
        <v>0</v>
      </c>
      <c r="G48" s="121">
        <v>0</v>
      </c>
      <c r="H48" s="278"/>
    </row>
    <row r="49" spans="1:8" ht="12.75">
      <c r="A49" s="122" t="s">
        <v>196</v>
      </c>
      <c r="B49" s="119"/>
      <c r="C49" s="119" t="s">
        <v>155</v>
      </c>
      <c r="D49" s="120"/>
      <c r="E49" s="120"/>
      <c r="F49" s="121">
        <v>0</v>
      </c>
      <c r="G49" s="121">
        <v>0</v>
      </c>
      <c r="H49" s="278"/>
    </row>
    <row r="50" spans="1:8" ht="12.75">
      <c r="A50" s="122" t="s">
        <v>197</v>
      </c>
      <c r="B50" s="119"/>
      <c r="C50" s="119" t="s">
        <v>155</v>
      </c>
      <c r="D50" s="120"/>
      <c r="E50" s="120"/>
      <c r="F50" s="121">
        <v>0</v>
      </c>
      <c r="G50" s="121">
        <v>0</v>
      </c>
      <c r="H50" s="278"/>
    </row>
    <row r="51" spans="1:8" ht="12.75">
      <c r="A51" s="122" t="s">
        <v>198</v>
      </c>
      <c r="B51" s="119"/>
      <c r="C51" s="119" t="s">
        <v>155</v>
      </c>
      <c r="D51" s="120"/>
      <c r="E51" s="120"/>
      <c r="F51" s="121">
        <v>0</v>
      </c>
      <c r="G51" s="121">
        <v>0</v>
      </c>
      <c r="H51" s="278"/>
    </row>
    <row r="52" spans="1:8" ht="12.75">
      <c r="A52" s="122" t="s">
        <v>199</v>
      </c>
      <c r="B52" s="119"/>
      <c r="C52" s="119" t="s">
        <v>155</v>
      </c>
      <c r="D52" s="120"/>
      <c r="E52" s="120"/>
      <c r="F52" s="121">
        <v>0</v>
      </c>
      <c r="G52" s="121">
        <v>0</v>
      </c>
      <c r="H52" s="278"/>
    </row>
    <row r="53" spans="1:8" ht="12.75">
      <c r="A53" s="122" t="s">
        <v>200</v>
      </c>
      <c r="B53" s="119"/>
      <c r="C53" s="119" t="s">
        <v>155</v>
      </c>
      <c r="D53" s="120"/>
      <c r="E53" s="120"/>
      <c r="F53" s="121">
        <v>0</v>
      </c>
      <c r="G53" s="121">
        <v>0</v>
      </c>
      <c r="H53" s="278"/>
    </row>
    <row r="54" spans="1:8" ht="12.75">
      <c r="A54" s="122" t="s">
        <v>201</v>
      </c>
      <c r="B54" s="119"/>
      <c r="C54" s="119" t="s">
        <v>155</v>
      </c>
      <c r="D54" s="120"/>
      <c r="E54" s="120"/>
      <c r="F54" s="121">
        <v>0</v>
      </c>
      <c r="G54" s="121">
        <v>0</v>
      </c>
      <c r="H54" s="278"/>
    </row>
    <row r="55" spans="1:8" ht="12.75">
      <c r="A55" s="122" t="s">
        <v>202</v>
      </c>
      <c r="B55" s="119"/>
      <c r="C55" s="119" t="s">
        <v>155</v>
      </c>
      <c r="D55" s="120"/>
      <c r="E55" s="120"/>
      <c r="F55" s="121">
        <v>0</v>
      </c>
      <c r="G55" s="121">
        <v>0</v>
      </c>
      <c r="H55" s="278"/>
    </row>
    <row r="56" spans="1:8" ht="12.75">
      <c r="A56" s="122" t="s">
        <v>203</v>
      </c>
      <c r="B56" s="119"/>
      <c r="C56" s="119" t="s">
        <v>155</v>
      </c>
      <c r="D56" s="120"/>
      <c r="E56" s="120"/>
      <c r="F56" s="121">
        <v>0</v>
      </c>
      <c r="G56" s="121">
        <v>0</v>
      </c>
      <c r="H56" s="278"/>
    </row>
    <row r="57" spans="1:8" ht="12.75">
      <c r="A57" s="122" t="s">
        <v>204</v>
      </c>
      <c r="B57" s="119"/>
      <c r="C57" s="119" t="s">
        <v>155</v>
      </c>
      <c r="D57" s="120"/>
      <c r="E57" s="120"/>
      <c r="F57" s="121">
        <v>0</v>
      </c>
      <c r="G57" s="121">
        <v>0</v>
      </c>
      <c r="H57" s="278"/>
    </row>
    <row r="58" spans="1:8" ht="12.75">
      <c r="A58" s="122" t="s">
        <v>205</v>
      </c>
      <c r="B58" s="119"/>
      <c r="C58" s="119" t="s">
        <v>155</v>
      </c>
      <c r="D58" s="120"/>
      <c r="E58" s="120"/>
      <c r="F58" s="121">
        <v>0</v>
      </c>
      <c r="G58" s="121">
        <v>0</v>
      </c>
      <c r="H58" s="278"/>
    </row>
    <row r="59" spans="1:8" ht="12.75">
      <c r="A59" s="122" t="s">
        <v>206</v>
      </c>
      <c r="B59" s="119"/>
      <c r="C59" s="119" t="s">
        <v>155</v>
      </c>
      <c r="D59" s="120"/>
      <c r="E59" s="120"/>
      <c r="F59" s="121">
        <v>0</v>
      </c>
      <c r="G59" s="121">
        <v>0</v>
      </c>
      <c r="H59" s="278"/>
    </row>
    <row r="60" spans="1:8" ht="12.75">
      <c r="A60" s="122" t="s">
        <v>207</v>
      </c>
      <c r="B60" s="119"/>
      <c r="C60" s="119" t="s">
        <v>155</v>
      </c>
      <c r="D60" s="120"/>
      <c r="E60" s="120"/>
      <c r="F60" s="121">
        <v>0</v>
      </c>
      <c r="G60" s="121">
        <v>0</v>
      </c>
      <c r="H60" s="278"/>
    </row>
    <row r="61" spans="1:8" ht="12.75">
      <c r="A61" s="122" t="s">
        <v>208</v>
      </c>
      <c r="B61" s="119"/>
      <c r="C61" s="119" t="s">
        <v>155</v>
      </c>
      <c r="D61" s="120"/>
      <c r="E61" s="120"/>
      <c r="F61" s="121">
        <v>0</v>
      </c>
      <c r="G61" s="121">
        <v>0</v>
      </c>
      <c r="H61" s="278"/>
    </row>
    <row r="62" spans="1:8" ht="12.75">
      <c r="A62" s="122" t="s">
        <v>209</v>
      </c>
      <c r="B62" s="119"/>
      <c r="C62" s="119" t="s">
        <v>155</v>
      </c>
      <c r="D62" s="120"/>
      <c r="E62" s="120"/>
      <c r="F62" s="121">
        <v>0</v>
      </c>
      <c r="G62" s="121">
        <v>0</v>
      </c>
      <c r="H62" s="278"/>
    </row>
    <row r="63" spans="1:8" ht="12.75">
      <c r="A63" s="122" t="s">
        <v>210</v>
      </c>
      <c r="B63" s="119"/>
      <c r="C63" s="119" t="s">
        <v>155</v>
      </c>
      <c r="D63" s="120"/>
      <c r="E63" s="120"/>
      <c r="F63" s="121">
        <v>0</v>
      </c>
      <c r="G63" s="121">
        <v>0</v>
      </c>
      <c r="H63" s="278"/>
    </row>
    <row r="64" spans="1:8" ht="12.75">
      <c r="A64" s="122" t="s">
        <v>211</v>
      </c>
      <c r="B64" s="119"/>
      <c r="C64" s="119" t="s">
        <v>155</v>
      </c>
      <c r="D64" s="120"/>
      <c r="E64" s="120"/>
      <c r="F64" s="121">
        <v>0</v>
      </c>
      <c r="G64" s="121">
        <v>14</v>
      </c>
      <c r="H64" s="278"/>
    </row>
    <row r="65" spans="1:8" ht="12.75">
      <c r="A65" s="122" t="s">
        <v>212</v>
      </c>
      <c r="B65" s="119"/>
      <c r="C65" s="119" t="s">
        <v>155</v>
      </c>
      <c r="D65" s="120"/>
      <c r="E65" s="120"/>
      <c r="F65" s="121">
        <v>0</v>
      </c>
      <c r="G65" s="121">
        <v>0</v>
      </c>
      <c r="H65" s="278"/>
    </row>
    <row r="66" spans="1:8" ht="12.75">
      <c r="A66" s="122" t="s">
        <v>213</v>
      </c>
      <c r="B66" s="119"/>
      <c r="C66" s="119" t="s">
        <v>155</v>
      </c>
      <c r="D66" s="120"/>
      <c r="E66" s="120"/>
      <c r="F66" s="121">
        <v>0</v>
      </c>
      <c r="G66" s="121">
        <v>0</v>
      </c>
      <c r="H66" s="278"/>
    </row>
    <row r="67" spans="1:8" ht="12.75">
      <c r="A67" s="122" t="s">
        <v>214</v>
      </c>
      <c r="B67" s="119"/>
      <c r="C67" s="119" t="s">
        <v>155</v>
      </c>
      <c r="D67" s="120"/>
      <c r="E67" s="120"/>
      <c r="F67" s="121">
        <v>0</v>
      </c>
      <c r="G67" s="121">
        <v>0</v>
      </c>
      <c r="H67" s="278"/>
    </row>
    <row r="68" spans="1:8" ht="12.75">
      <c r="A68" s="122" t="s">
        <v>215</v>
      </c>
      <c r="B68" s="119"/>
      <c r="C68" s="119" t="s">
        <v>155</v>
      </c>
      <c r="D68" s="120"/>
      <c r="E68" s="120"/>
      <c r="F68" s="121">
        <v>0</v>
      </c>
      <c r="G68" s="121">
        <v>0</v>
      </c>
      <c r="H68" s="278"/>
    </row>
    <row r="69" spans="1:8" ht="12.75">
      <c r="A69" s="122" t="s">
        <v>216</v>
      </c>
      <c r="B69" s="119"/>
      <c r="C69" s="119" t="s">
        <v>155</v>
      </c>
      <c r="D69" s="120"/>
      <c r="E69" s="120"/>
      <c r="F69" s="121">
        <v>0</v>
      </c>
      <c r="G69" s="121">
        <v>0</v>
      </c>
      <c r="H69" s="278"/>
    </row>
    <row r="70" spans="1:8" ht="12.75">
      <c r="A70" s="122" t="s">
        <v>217</v>
      </c>
      <c r="B70" s="119" t="s">
        <v>155</v>
      </c>
      <c r="C70" s="119"/>
      <c r="D70" s="120"/>
      <c r="E70" s="120"/>
      <c r="F70" s="121">
        <v>0</v>
      </c>
      <c r="G70" s="121">
        <v>1</v>
      </c>
      <c r="H70" s="278"/>
    </row>
    <row r="71" spans="1:8" ht="12.75">
      <c r="A71" s="122" t="s">
        <v>218</v>
      </c>
      <c r="B71" s="119"/>
      <c r="C71" s="119" t="s">
        <v>155</v>
      </c>
      <c r="D71" s="120"/>
      <c r="E71" s="120"/>
      <c r="F71" s="121">
        <v>0</v>
      </c>
      <c r="G71" s="121">
        <v>0</v>
      </c>
      <c r="H71" s="278"/>
    </row>
    <row r="72" spans="1:8" ht="12.75">
      <c r="A72" s="122" t="s">
        <v>219</v>
      </c>
      <c r="B72" s="119"/>
      <c r="C72" s="119" t="s">
        <v>155</v>
      </c>
      <c r="D72" s="120"/>
      <c r="E72" s="120"/>
      <c r="F72" s="121">
        <v>0</v>
      </c>
      <c r="G72" s="121">
        <v>0</v>
      </c>
      <c r="H72" s="278"/>
    </row>
    <row r="73" spans="1:8" ht="12.75">
      <c r="A73" s="122" t="s">
        <v>220</v>
      </c>
      <c r="B73" s="119"/>
      <c r="C73" s="119" t="s">
        <v>155</v>
      </c>
      <c r="D73" s="120"/>
      <c r="E73" s="120"/>
      <c r="F73" s="121">
        <v>0</v>
      </c>
      <c r="G73" s="121">
        <v>0</v>
      </c>
      <c r="H73" s="278"/>
    </row>
    <row r="74" spans="1:8" ht="12.75">
      <c r="A74" s="122" t="s">
        <v>221</v>
      </c>
      <c r="B74" s="119"/>
      <c r="C74" s="119" t="s">
        <v>155</v>
      </c>
      <c r="D74" s="120"/>
      <c r="E74" s="120"/>
      <c r="F74" s="121">
        <v>0</v>
      </c>
      <c r="G74" s="121">
        <v>0</v>
      </c>
      <c r="H74" s="278"/>
    </row>
    <row r="75" spans="1:8" ht="12.75">
      <c r="A75" s="122" t="s">
        <v>222</v>
      </c>
      <c r="B75" s="119"/>
      <c r="C75" s="119" t="s">
        <v>155</v>
      </c>
      <c r="D75" s="120"/>
      <c r="E75" s="120"/>
      <c r="F75" s="121">
        <v>0</v>
      </c>
      <c r="G75" s="121">
        <v>0</v>
      </c>
      <c r="H75" s="278"/>
    </row>
    <row r="76" spans="1:8" ht="12.75">
      <c r="A76" s="122" t="s">
        <v>223</v>
      </c>
      <c r="B76" s="119"/>
      <c r="C76" s="119" t="s">
        <v>155</v>
      </c>
      <c r="D76" s="120"/>
      <c r="E76" s="119" t="s">
        <v>155</v>
      </c>
      <c r="F76" s="121">
        <v>0</v>
      </c>
      <c r="G76" s="121">
        <v>0</v>
      </c>
      <c r="H76" s="278"/>
    </row>
    <row r="77" spans="1:8" ht="12.75">
      <c r="A77" s="122" t="s">
        <v>224</v>
      </c>
      <c r="B77" s="119"/>
      <c r="C77" s="119" t="s">
        <v>155</v>
      </c>
      <c r="D77" s="120"/>
      <c r="E77" s="120"/>
      <c r="F77" s="121">
        <v>0</v>
      </c>
      <c r="G77" s="121">
        <v>0</v>
      </c>
      <c r="H77" s="278"/>
    </row>
    <row r="78" spans="1:8" ht="12.75">
      <c r="A78" s="122" t="s">
        <v>225</v>
      </c>
      <c r="B78" s="119"/>
      <c r="C78" s="119" t="s">
        <v>155</v>
      </c>
      <c r="D78" s="120"/>
      <c r="E78" s="120"/>
      <c r="F78" s="121">
        <v>0</v>
      </c>
      <c r="G78" s="121">
        <v>0</v>
      </c>
      <c r="H78" s="278"/>
    </row>
    <row r="79" spans="1:8" ht="12.75">
      <c r="A79" s="122" t="s">
        <v>226</v>
      </c>
      <c r="B79" s="119"/>
      <c r="C79" s="119" t="s">
        <v>155</v>
      </c>
      <c r="D79" s="120"/>
      <c r="E79" s="120"/>
      <c r="F79" s="121">
        <v>0</v>
      </c>
      <c r="G79" s="121">
        <v>0</v>
      </c>
      <c r="H79" s="278"/>
    </row>
    <row r="80" spans="1:8" ht="12.75">
      <c r="A80" s="122" t="s">
        <v>227</v>
      </c>
      <c r="B80" s="119"/>
      <c r="C80" s="119" t="s">
        <v>155</v>
      </c>
      <c r="D80" s="120"/>
      <c r="E80" s="120"/>
      <c r="F80" s="121">
        <v>0</v>
      </c>
      <c r="G80" s="121">
        <v>0</v>
      </c>
      <c r="H80" s="278"/>
    </row>
    <row r="81" spans="1:8" ht="12.75">
      <c r="A81" s="122" t="s">
        <v>228</v>
      </c>
      <c r="B81" s="119"/>
      <c r="C81" s="119" t="s">
        <v>155</v>
      </c>
      <c r="D81" s="120"/>
      <c r="E81" s="120"/>
      <c r="F81" s="121">
        <v>0</v>
      </c>
      <c r="G81" s="121">
        <v>0</v>
      </c>
      <c r="H81" s="278"/>
    </row>
    <row r="82" spans="1:8" ht="12.75">
      <c r="A82" s="122" t="s">
        <v>229</v>
      </c>
      <c r="B82" s="119"/>
      <c r="C82" s="119" t="s">
        <v>155</v>
      </c>
      <c r="D82" s="120"/>
      <c r="E82" s="120"/>
      <c r="F82" s="121">
        <v>0</v>
      </c>
      <c r="G82" s="121">
        <v>0</v>
      </c>
      <c r="H82" s="278"/>
    </row>
    <row r="83" spans="1:8" ht="12.75">
      <c r="A83" s="124" t="s">
        <v>230</v>
      </c>
      <c r="B83" s="119"/>
      <c r="C83" s="119" t="s">
        <v>155</v>
      </c>
      <c r="D83" s="120"/>
      <c r="E83" s="120"/>
      <c r="F83" s="121">
        <v>0</v>
      </c>
      <c r="G83" s="121">
        <v>5</v>
      </c>
      <c r="H83" s="278"/>
    </row>
    <row r="84" spans="1:8" ht="12.75">
      <c r="A84" s="124" t="s">
        <v>231</v>
      </c>
      <c r="B84" s="119"/>
      <c r="C84" s="119" t="s">
        <v>155</v>
      </c>
      <c r="D84" s="120"/>
      <c r="E84" s="120"/>
      <c r="F84" s="121">
        <v>0</v>
      </c>
      <c r="G84" s="121">
        <v>0</v>
      </c>
      <c r="H84" s="278"/>
    </row>
    <row r="85" spans="1:8" ht="12.75">
      <c r="A85" s="124" t="s">
        <v>460</v>
      </c>
      <c r="B85" s="119"/>
      <c r="C85" s="119" t="s">
        <v>155</v>
      </c>
      <c r="D85" s="120"/>
      <c r="E85" s="120"/>
      <c r="F85" s="121">
        <v>0</v>
      </c>
      <c r="G85" s="121">
        <v>0</v>
      </c>
      <c r="H85" s="278"/>
    </row>
    <row r="86" spans="1:8" ht="12.75">
      <c r="A86" s="122" t="s">
        <v>583</v>
      </c>
      <c r="B86" s="119"/>
      <c r="C86" s="119" t="s">
        <v>155</v>
      </c>
      <c r="D86" s="120"/>
      <c r="E86" s="120"/>
      <c r="F86" s="121">
        <v>0</v>
      </c>
      <c r="G86" s="121">
        <v>0</v>
      </c>
      <c r="H86" s="278"/>
    </row>
    <row r="87" spans="1:8" ht="12.75">
      <c r="A87" s="122" t="s">
        <v>232</v>
      </c>
      <c r="B87" s="119"/>
      <c r="C87" s="119" t="s">
        <v>155</v>
      </c>
      <c r="D87" s="120"/>
      <c r="E87" s="120"/>
      <c r="F87" s="121">
        <v>0</v>
      </c>
      <c r="G87" s="121">
        <v>0</v>
      </c>
      <c r="H87" s="278"/>
    </row>
    <row r="88" spans="1:8" ht="12.75">
      <c r="A88" s="122" t="s">
        <v>233</v>
      </c>
      <c r="B88" s="119"/>
      <c r="C88" s="119" t="s">
        <v>155</v>
      </c>
      <c r="D88" s="120"/>
      <c r="E88" s="120"/>
      <c r="F88" s="121">
        <v>0</v>
      </c>
      <c r="G88" s="121">
        <v>0</v>
      </c>
      <c r="H88" s="278"/>
    </row>
    <row r="89" spans="1:8" ht="12.75">
      <c r="A89" s="122" t="s">
        <v>234</v>
      </c>
      <c r="B89" s="119"/>
      <c r="C89" s="119" t="s">
        <v>155</v>
      </c>
      <c r="D89" s="120"/>
      <c r="E89" s="120"/>
      <c r="F89" s="121">
        <v>0</v>
      </c>
      <c r="G89" s="121">
        <v>0</v>
      </c>
      <c r="H89" s="278"/>
    </row>
    <row r="90" spans="1:8" ht="12.75">
      <c r="A90" s="122" t="s">
        <v>235</v>
      </c>
      <c r="B90" s="119"/>
      <c r="C90" s="119" t="s">
        <v>155</v>
      </c>
      <c r="D90" s="120"/>
      <c r="E90" s="120"/>
      <c r="F90" s="121">
        <v>0</v>
      </c>
      <c r="G90" s="121">
        <v>0</v>
      </c>
      <c r="H90" s="278"/>
    </row>
    <row r="91" spans="1:8" ht="12.75">
      <c r="A91" s="122" t="s">
        <v>236</v>
      </c>
      <c r="B91" s="119"/>
      <c r="C91" s="119" t="s">
        <v>155</v>
      </c>
      <c r="D91" s="120"/>
      <c r="E91" s="120"/>
      <c r="F91" s="121">
        <v>0</v>
      </c>
      <c r="G91" s="121">
        <v>0</v>
      </c>
      <c r="H91" s="278"/>
    </row>
    <row r="92" spans="1:8" ht="12.75">
      <c r="A92" s="122" t="s">
        <v>237</v>
      </c>
      <c r="B92" s="119"/>
      <c r="C92" s="119" t="s">
        <v>155</v>
      </c>
      <c r="D92" s="120"/>
      <c r="E92" s="120"/>
      <c r="F92" s="121">
        <v>0</v>
      </c>
      <c r="G92" s="121">
        <v>4</v>
      </c>
      <c r="H92" s="278"/>
    </row>
    <row r="93" spans="1:8" ht="12.75">
      <c r="A93" s="122" t="s">
        <v>238</v>
      </c>
      <c r="B93" s="119"/>
      <c r="C93" s="119" t="s">
        <v>155</v>
      </c>
      <c r="D93" s="120"/>
      <c r="E93" s="120"/>
      <c r="F93" s="121">
        <v>0</v>
      </c>
      <c r="G93" s="121">
        <v>0</v>
      </c>
      <c r="H93" s="278"/>
    </row>
    <row r="94" spans="1:8" ht="12.75">
      <c r="A94" s="122" t="s">
        <v>239</v>
      </c>
      <c r="B94" s="119"/>
      <c r="C94" s="119" t="s">
        <v>155</v>
      </c>
      <c r="D94" s="120"/>
      <c r="E94" s="120"/>
      <c r="F94" s="121">
        <v>1</v>
      </c>
      <c r="G94" s="121">
        <v>3</v>
      </c>
      <c r="H94" s="278"/>
    </row>
    <row r="95" spans="1:8" ht="12.75">
      <c r="A95" s="122" t="s">
        <v>240</v>
      </c>
      <c r="B95" s="119"/>
      <c r="C95" s="119" t="s">
        <v>155</v>
      </c>
      <c r="D95" s="120"/>
      <c r="E95" s="120"/>
      <c r="F95" s="121">
        <v>0</v>
      </c>
      <c r="G95" s="121">
        <v>0</v>
      </c>
      <c r="H95" s="278"/>
    </row>
    <row r="96" spans="1:8" ht="12.75">
      <c r="A96" s="122" t="s">
        <v>241</v>
      </c>
      <c r="B96" s="119"/>
      <c r="C96" s="119" t="s">
        <v>155</v>
      </c>
      <c r="D96" s="120"/>
      <c r="E96" s="120"/>
      <c r="F96" s="121">
        <v>0</v>
      </c>
      <c r="G96" s="121">
        <v>0</v>
      </c>
      <c r="H96" s="278"/>
    </row>
    <row r="97" spans="1:8" ht="12.75">
      <c r="A97" s="122" t="s">
        <v>242</v>
      </c>
      <c r="B97" s="119" t="s">
        <v>155</v>
      </c>
      <c r="C97" s="119"/>
      <c r="D97" s="120"/>
      <c r="E97" s="120"/>
      <c r="F97" s="121">
        <v>0</v>
      </c>
      <c r="G97" s="121">
        <v>0</v>
      </c>
      <c r="H97" s="278"/>
    </row>
    <row r="98" spans="1:8" ht="12.75">
      <c r="A98" s="122" t="s">
        <v>243</v>
      </c>
      <c r="B98" s="119"/>
      <c r="C98" s="119" t="s">
        <v>155</v>
      </c>
      <c r="D98" s="120"/>
      <c r="E98" s="120"/>
      <c r="F98" s="121">
        <v>0</v>
      </c>
      <c r="G98" s="121">
        <v>0</v>
      </c>
      <c r="H98" s="278"/>
    </row>
    <row r="99" spans="1:8" ht="12.75">
      <c r="A99" s="122" t="s">
        <v>244</v>
      </c>
      <c r="B99" s="119"/>
      <c r="C99" s="119" t="s">
        <v>155</v>
      </c>
      <c r="D99" s="120"/>
      <c r="E99" s="120"/>
      <c r="F99" s="121">
        <v>0</v>
      </c>
      <c r="G99" s="121">
        <v>0</v>
      </c>
      <c r="H99" s="278"/>
    </row>
    <row r="100" spans="1:8" ht="12.75">
      <c r="A100" s="122" t="s">
        <v>245</v>
      </c>
      <c r="B100" s="119" t="s">
        <v>155</v>
      </c>
      <c r="C100" s="119"/>
      <c r="D100" s="120"/>
      <c r="E100" s="120"/>
      <c r="F100" s="121">
        <v>0</v>
      </c>
      <c r="G100" s="121">
        <v>0</v>
      </c>
      <c r="H100" s="278"/>
    </row>
    <row r="101" spans="1:8" ht="12.75" customHeight="1">
      <c r="A101" t="s">
        <v>246</v>
      </c>
      <c r="B101" s="119"/>
      <c r="C101" s="119" t="s">
        <v>155</v>
      </c>
      <c r="D101" s="120"/>
      <c r="E101" s="120"/>
      <c r="F101" s="121">
        <v>0</v>
      </c>
      <c r="G101" s="121">
        <v>1</v>
      </c>
      <c r="H101" s="278"/>
    </row>
    <row r="102" spans="1:8" ht="12.75">
      <c r="A102" s="122" t="s">
        <v>247</v>
      </c>
      <c r="B102" s="119"/>
      <c r="C102" s="125" t="s">
        <v>155</v>
      </c>
      <c r="D102" s="120"/>
      <c r="E102" s="120"/>
      <c r="F102" s="121">
        <v>0</v>
      </c>
      <c r="G102" s="121">
        <v>0</v>
      </c>
      <c r="H102" s="278"/>
    </row>
    <row r="103" spans="1:8" ht="12.75">
      <c r="A103" s="122" t="s">
        <v>450</v>
      </c>
      <c r="B103" s="119"/>
      <c r="C103" s="119" t="s">
        <v>155</v>
      </c>
      <c r="D103" s="120"/>
      <c r="E103" s="120"/>
      <c r="F103" s="121">
        <v>0</v>
      </c>
      <c r="G103" s="121">
        <v>0</v>
      </c>
      <c r="H103" s="278"/>
    </row>
    <row r="104" spans="1:8" ht="12.75">
      <c r="A104" s="122" t="s">
        <v>584</v>
      </c>
      <c r="B104" s="119" t="s">
        <v>155</v>
      </c>
      <c r="C104" s="119"/>
      <c r="D104" s="120"/>
      <c r="E104" s="120"/>
      <c r="F104" s="121">
        <v>0</v>
      </c>
      <c r="G104" s="121">
        <v>0</v>
      </c>
      <c r="H104" s="278"/>
    </row>
    <row r="105" spans="1:8" ht="12.75">
      <c r="A105" s="122" t="s">
        <v>248</v>
      </c>
      <c r="B105" s="119"/>
      <c r="C105" s="119" t="s">
        <v>155</v>
      </c>
      <c r="D105" s="120"/>
      <c r="E105" s="120"/>
      <c r="F105" s="121">
        <v>0</v>
      </c>
      <c r="G105" s="121">
        <v>0</v>
      </c>
      <c r="H105" s="278"/>
    </row>
    <row r="106" spans="1:8" ht="12.75">
      <c r="A106" s="122" t="s">
        <v>249</v>
      </c>
      <c r="B106" s="119"/>
      <c r="C106" s="119" t="s">
        <v>155</v>
      </c>
      <c r="D106" s="120"/>
      <c r="E106" s="120"/>
      <c r="F106" s="121">
        <v>0</v>
      </c>
      <c r="G106" s="121">
        <v>0</v>
      </c>
      <c r="H106" s="278"/>
    </row>
    <row r="107" spans="1:8" ht="12.75">
      <c r="A107" s="122" t="s">
        <v>250</v>
      </c>
      <c r="B107" s="119"/>
      <c r="C107" s="119" t="s">
        <v>155</v>
      </c>
      <c r="D107" s="120"/>
      <c r="E107" s="120"/>
      <c r="F107" s="121">
        <v>0</v>
      </c>
      <c r="G107" s="121">
        <v>0</v>
      </c>
      <c r="H107" s="278"/>
    </row>
    <row r="108" spans="1:8" ht="12.75">
      <c r="A108" s="122" t="s">
        <v>251</v>
      </c>
      <c r="B108" s="119"/>
      <c r="C108" s="119" t="s">
        <v>155</v>
      </c>
      <c r="D108" s="120"/>
      <c r="E108" s="120"/>
      <c r="F108" s="121">
        <v>0</v>
      </c>
      <c r="G108" s="121">
        <v>0</v>
      </c>
      <c r="H108" s="278"/>
    </row>
    <row r="109" spans="1:8" ht="12.75">
      <c r="A109" s="122" t="s">
        <v>252</v>
      </c>
      <c r="B109" s="119"/>
      <c r="C109" s="119" t="s">
        <v>155</v>
      </c>
      <c r="D109" s="120"/>
      <c r="E109" s="120"/>
      <c r="F109" s="121">
        <v>0</v>
      </c>
      <c r="G109" s="121">
        <v>0</v>
      </c>
      <c r="H109" s="278"/>
    </row>
    <row r="110" spans="1:8" ht="12.75">
      <c r="A110" s="122" t="s">
        <v>253</v>
      </c>
      <c r="B110" s="119"/>
      <c r="C110" s="119" t="s">
        <v>155</v>
      </c>
      <c r="D110" s="120"/>
      <c r="E110" s="120"/>
      <c r="F110" s="121">
        <v>0</v>
      </c>
      <c r="G110" s="121">
        <v>0</v>
      </c>
      <c r="H110" s="278"/>
    </row>
    <row r="111" spans="1:8" ht="12.75">
      <c r="A111" s="122" t="s">
        <v>254</v>
      </c>
      <c r="B111" s="119"/>
      <c r="C111" s="119" t="s">
        <v>155</v>
      </c>
      <c r="D111" s="120"/>
      <c r="E111" s="120"/>
      <c r="F111" s="121">
        <v>0</v>
      </c>
      <c r="G111" s="121">
        <v>0</v>
      </c>
      <c r="H111" s="278"/>
    </row>
    <row r="112" spans="1:8" ht="12.75">
      <c r="A112" s="122" t="s">
        <v>255</v>
      </c>
      <c r="B112" s="119"/>
      <c r="C112" s="119" t="s">
        <v>155</v>
      </c>
      <c r="D112" s="120"/>
      <c r="E112" s="120"/>
      <c r="F112" s="121">
        <v>0</v>
      </c>
      <c r="G112" s="121">
        <v>0</v>
      </c>
      <c r="H112" s="278"/>
    </row>
    <row r="113" spans="1:8" ht="12.75">
      <c r="A113" s="122" t="s">
        <v>256</v>
      </c>
      <c r="B113" s="119"/>
      <c r="C113" s="119" t="s">
        <v>155</v>
      </c>
      <c r="D113" s="120"/>
      <c r="E113" s="120"/>
      <c r="F113" s="121">
        <v>0</v>
      </c>
      <c r="G113" s="121">
        <v>5</v>
      </c>
      <c r="H113" s="278"/>
    </row>
    <row r="114" spans="1:8" ht="12.75">
      <c r="A114" s="122" t="s">
        <v>257</v>
      </c>
      <c r="B114" s="119" t="s">
        <v>155</v>
      </c>
      <c r="C114" s="119"/>
      <c r="D114" s="120"/>
      <c r="E114" s="120"/>
      <c r="F114" s="121">
        <v>0</v>
      </c>
      <c r="G114" s="121">
        <v>0</v>
      </c>
      <c r="H114" s="278"/>
    </row>
    <row r="115" spans="1:8" ht="12.75">
      <c r="A115" s="122" t="s">
        <v>258</v>
      </c>
      <c r="B115" s="119"/>
      <c r="C115" s="119" t="s">
        <v>155</v>
      </c>
      <c r="D115" s="120"/>
      <c r="E115" s="120"/>
      <c r="F115" s="121">
        <v>0</v>
      </c>
      <c r="G115" s="121">
        <v>0</v>
      </c>
      <c r="H115" s="278"/>
    </row>
    <row r="116" spans="1:8" ht="12.75">
      <c r="A116" s="122" t="s">
        <v>259</v>
      </c>
      <c r="B116" s="119"/>
      <c r="C116" s="119" t="s">
        <v>155</v>
      </c>
      <c r="D116" s="120"/>
      <c r="E116" s="120"/>
      <c r="F116" s="121">
        <v>0</v>
      </c>
      <c r="G116" s="121">
        <v>0</v>
      </c>
      <c r="H116" s="278"/>
    </row>
    <row r="117" spans="1:8" ht="12.75">
      <c r="A117" s="122" t="s">
        <v>260</v>
      </c>
      <c r="B117" s="119"/>
      <c r="C117" s="119" t="s">
        <v>155</v>
      </c>
      <c r="D117" s="120"/>
      <c r="E117" s="120"/>
      <c r="F117" s="121">
        <v>0</v>
      </c>
      <c r="G117" s="121">
        <v>2</v>
      </c>
      <c r="H117" s="278"/>
    </row>
    <row r="118" spans="1:8" ht="12.75">
      <c r="A118" s="122" t="s">
        <v>261</v>
      </c>
      <c r="B118" s="119"/>
      <c r="C118" s="119" t="s">
        <v>155</v>
      </c>
      <c r="D118" s="120"/>
      <c r="E118" s="120"/>
      <c r="F118" s="121">
        <v>0</v>
      </c>
      <c r="G118" s="121">
        <v>0</v>
      </c>
      <c r="H118" s="278"/>
    </row>
    <row r="119" spans="1:8" ht="12.75">
      <c r="A119" s="122" t="s">
        <v>262</v>
      </c>
      <c r="B119" s="119"/>
      <c r="C119" s="119" t="s">
        <v>155</v>
      </c>
      <c r="D119" s="120"/>
      <c r="E119" s="120"/>
      <c r="F119" s="121">
        <v>0</v>
      </c>
      <c r="G119" s="121">
        <v>0</v>
      </c>
      <c r="H119" s="278"/>
    </row>
    <row r="120" spans="1:8" ht="12.75">
      <c r="A120" s="122" t="s">
        <v>263</v>
      </c>
      <c r="B120" s="119" t="s">
        <v>155</v>
      </c>
      <c r="C120" s="119"/>
      <c r="D120" s="120"/>
      <c r="E120" s="120"/>
      <c r="F120" s="121">
        <v>0</v>
      </c>
      <c r="G120" s="121">
        <v>0</v>
      </c>
      <c r="H120" s="278"/>
    </row>
    <row r="121" spans="1:8" ht="12.75">
      <c r="A121" s="122" t="s">
        <v>451</v>
      </c>
      <c r="B121" s="119"/>
      <c r="C121" s="119" t="s">
        <v>155</v>
      </c>
      <c r="D121" s="120"/>
      <c r="E121" s="120"/>
      <c r="F121" s="121">
        <v>175</v>
      </c>
      <c r="G121" s="121">
        <v>2094</v>
      </c>
      <c r="H121" s="278"/>
    </row>
    <row r="122" spans="1:8" ht="12.75">
      <c r="A122" s="122" t="s">
        <v>264</v>
      </c>
      <c r="B122" s="119"/>
      <c r="C122" s="119" t="s">
        <v>155</v>
      </c>
      <c r="D122" s="120"/>
      <c r="E122" s="120"/>
      <c r="F122" s="121">
        <v>0</v>
      </c>
      <c r="G122" s="121">
        <v>0</v>
      </c>
      <c r="H122" s="278"/>
    </row>
    <row r="123" spans="1:8" ht="12.75">
      <c r="A123" s="122" t="s">
        <v>265</v>
      </c>
      <c r="B123" s="119"/>
      <c r="C123" s="119" t="s">
        <v>155</v>
      </c>
      <c r="D123" s="120"/>
      <c r="E123" s="120"/>
      <c r="F123" s="121">
        <v>0</v>
      </c>
      <c r="G123" s="121">
        <v>0</v>
      </c>
      <c r="H123" s="278"/>
    </row>
    <row r="124" spans="1:8" ht="12.75">
      <c r="A124" s="122" t="s">
        <v>266</v>
      </c>
      <c r="B124" s="119"/>
      <c r="C124" s="119" t="s">
        <v>155</v>
      </c>
      <c r="D124" s="120"/>
      <c r="E124" s="120"/>
      <c r="F124" s="121">
        <v>0</v>
      </c>
      <c r="G124" s="121">
        <v>0</v>
      </c>
      <c r="H124" s="278"/>
    </row>
    <row r="125" spans="1:8" ht="12.75">
      <c r="A125" s="122" t="s">
        <v>267</v>
      </c>
      <c r="B125" s="119"/>
      <c r="C125" s="119" t="s">
        <v>155</v>
      </c>
      <c r="D125" s="120"/>
      <c r="E125" s="120"/>
      <c r="F125" s="121">
        <v>0</v>
      </c>
      <c r="G125" s="121">
        <v>0</v>
      </c>
      <c r="H125" s="278"/>
    </row>
    <row r="126" spans="1:8" ht="12.75">
      <c r="A126" s="122" t="s">
        <v>268</v>
      </c>
      <c r="B126" s="119"/>
      <c r="C126" s="119" t="s">
        <v>155</v>
      </c>
      <c r="D126" s="120"/>
      <c r="E126" s="120"/>
      <c r="F126" s="121">
        <v>0</v>
      </c>
      <c r="G126" s="121">
        <v>0</v>
      </c>
      <c r="H126" s="278"/>
    </row>
    <row r="127" spans="1:8" ht="12.75">
      <c r="A127" s="122" t="s">
        <v>269</v>
      </c>
      <c r="B127" s="119"/>
      <c r="C127" s="119" t="s">
        <v>155</v>
      </c>
      <c r="D127" s="120"/>
      <c r="E127" s="120"/>
      <c r="F127" s="121">
        <v>0</v>
      </c>
      <c r="G127" s="121">
        <v>0</v>
      </c>
      <c r="H127" s="278"/>
    </row>
    <row r="128" spans="1:8" ht="12.75">
      <c r="A128" s="122" t="s">
        <v>270</v>
      </c>
      <c r="B128" s="119"/>
      <c r="C128" s="119" t="s">
        <v>155</v>
      </c>
      <c r="D128" s="120"/>
      <c r="E128" s="120"/>
      <c r="F128" s="121">
        <v>0</v>
      </c>
      <c r="G128" s="121">
        <v>0</v>
      </c>
      <c r="H128" s="278"/>
    </row>
    <row r="129" spans="1:8" ht="12.75">
      <c r="A129" s="122" t="s">
        <v>271</v>
      </c>
      <c r="B129" s="119"/>
      <c r="C129" s="119" t="s">
        <v>155</v>
      </c>
      <c r="D129" s="120"/>
      <c r="E129" s="120"/>
      <c r="F129" s="121">
        <v>0</v>
      </c>
      <c r="G129" s="121">
        <v>1</v>
      </c>
      <c r="H129" s="278"/>
    </row>
    <row r="130" spans="1:8" ht="12.75">
      <c r="A130" s="122" t="s">
        <v>272</v>
      </c>
      <c r="B130" s="119"/>
      <c r="C130" s="119" t="s">
        <v>155</v>
      </c>
      <c r="D130" s="120"/>
      <c r="E130" s="120"/>
      <c r="F130" s="121">
        <v>0</v>
      </c>
      <c r="G130" s="121">
        <v>0</v>
      </c>
      <c r="H130" s="278"/>
    </row>
    <row r="131" spans="1:8" ht="12.75">
      <c r="A131" s="122" t="s">
        <v>273</v>
      </c>
      <c r="B131" s="119"/>
      <c r="C131" s="119" t="s">
        <v>155</v>
      </c>
      <c r="D131" s="120"/>
      <c r="E131" s="120"/>
      <c r="F131" s="121">
        <v>0</v>
      </c>
      <c r="G131" s="121">
        <v>0</v>
      </c>
      <c r="H131" s="278"/>
    </row>
    <row r="132" spans="1:8" ht="12.75">
      <c r="A132" s="118" t="s">
        <v>274</v>
      </c>
      <c r="B132" s="119"/>
      <c r="C132" s="119" t="s">
        <v>155</v>
      </c>
      <c r="D132" s="120"/>
      <c r="E132" s="120"/>
      <c r="F132" s="121">
        <v>0</v>
      </c>
      <c r="G132" s="121">
        <v>0</v>
      </c>
      <c r="H132" s="278"/>
    </row>
    <row r="133" spans="1:8" ht="12.75">
      <c r="A133" s="122" t="s">
        <v>275</v>
      </c>
      <c r="B133" s="119"/>
      <c r="C133" s="119" t="s">
        <v>155</v>
      </c>
      <c r="D133" s="120"/>
      <c r="E133" s="120"/>
      <c r="F133" s="121">
        <v>0</v>
      </c>
      <c r="G133" s="121">
        <v>0</v>
      </c>
      <c r="H133" s="278"/>
    </row>
    <row r="134" spans="1:8" ht="12.75">
      <c r="A134" s="118" t="s">
        <v>276</v>
      </c>
      <c r="B134" s="119" t="s">
        <v>155</v>
      </c>
      <c r="C134" s="119"/>
      <c r="D134" s="120"/>
      <c r="E134" s="120"/>
      <c r="F134" s="121">
        <v>0</v>
      </c>
      <c r="G134" s="121">
        <v>0</v>
      </c>
      <c r="H134" s="278"/>
    </row>
    <row r="135" spans="1:8" ht="12.75">
      <c r="A135" s="118" t="s">
        <v>277</v>
      </c>
      <c r="B135" s="119"/>
      <c r="C135" s="119" t="s">
        <v>155</v>
      </c>
      <c r="D135" s="120"/>
      <c r="E135" s="120"/>
      <c r="F135" s="121">
        <v>0</v>
      </c>
      <c r="G135" s="121">
        <v>0</v>
      </c>
      <c r="H135" s="278"/>
    </row>
    <row r="136" spans="1:8" ht="12.75">
      <c r="A136" s="118" t="s">
        <v>278</v>
      </c>
      <c r="B136" s="119"/>
      <c r="C136" s="119" t="s">
        <v>155</v>
      </c>
      <c r="D136" s="120"/>
      <c r="E136" s="120"/>
      <c r="F136" s="121">
        <v>0</v>
      </c>
      <c r="G136" s="121">
        <v>0</v>
      </c>
      <c r="H136" s="278"/>
    </row>
    <row r="137" spans="1:8" ht="12.75">
      <c r="A137" s="118" t="s">
        <v>279</v>
      </c>
      <c r="B137" s="119"/>
      <c r="C137" s="119" t="s">
        <v>155</v>
      </c>
      <c r="D137" s="120"/>
      <c r="E137" s="120"/>
      <c r="F137" s="121">
        <v>0</v>
      </c>
      <c r="G137" s="121">
        <v>0</v>
      </c>
      <c r="H137" s="278"/>
    </row>
    <row r="138" spans="1:8" ht="12.75">
      <c r="A138" s="123" t="s">
        <v>452</v>
      </c>
      <c r="B138" s="119"/>
      <c r="C138" s="119" t="s">
        <v>155</v>
      </c>
      <c r="D138" s="120"/>
      <c r="E138" s="120"/>
      <c r="F138" s="121">
        <v>0</v>
      </c>
      <c r="G138" s="121">
        <v>1</v>
      </c>
      <c r="H138" s="278"/>
    </row>
    <row r="139" spans="1:8" ht="12.75">
      <c r="A139" s="118" t="s">
        <v>280</v>
      </c>
      <c r="B139" s="119"/>
      <c r="C139" s="119" t="s">
        <v>155</v>
      </c>
      <c r="D139" s="120"/>
      <c r="E139" s="120"/>
      <c r="F139" s="121">
        <v>0</v>
      </c>
      <c r="G139" s="121">
        <v>0</v>
      </c>
      <c r="H139" s="278"/>
    </row>
    <row r="140" spans="1:8" ht="12.75">
      <c r="A140" s="118" t="s">
        <v>281</v>
      </c>
      <c r="B140" s="119"/>
      <c r="C140" s="119" t="s">
        <v>155</v>
      </c>
      <c r="D140" s="120"/>
      <c r="E140" s="120"/>
      <c r="F140" s="121">
        <v>0</v>
      </c>
      <c r="G140" s="121">
        <v>0</v>
      </c>
      <c r="H140" s="278"/>
    </row>
    <row r="141" spans="1:8" ht="12.75">
      <c r="A141" s="122" t="s">
        <v>282</v>
      </c>
      <c r="B141" s="119"/>
      <c r="C141" s="119" t="s">
        <v>155</v>
      </c>
      <c r="D141" s="120"/>
      <c r="E141" s="120"/>
      <c r="F141" s="121">
        <v>0</v>
      </c>
      <c r="G141" s="121">
        <v>0</v>
      </c>
      <c r="H141" s="278"/>
    </row>
    <row r="142" spans="1:8" ht="12.75">
      <c r="A142" s="123" t="s">
        <v>283</v>
      </c>
      <c r="B142" s="119"/>
      <c r="C142" s="119" t="s">
        <v>155</v>
      </c>
      <c r="D142" s="120"/>
      <c r="E142" s="120"/>
      <c r="F142" s="121">
        <v>0</v>
      </c>
      <c r="G142" s="121">
        <v>0</v>
      </c>
      <c r="H142" s="278"/>
    </row>
    <row r="143" spans="1:8" ht="12.75">
      <c r="A143" s="118" t="s">
        <v>284</v>
      </c>
      <c r="B143" s="119" t="s">
        <v>155</v>
      </c>
      <c r="C143" s="119"/>
      <c r="D143" s="120"/>
      <c r="E143" s="120"/>
      <c r="F143" s="121">
        <v>0</v>
      </c>
      <c r="G143" s="121">
        <v>1</v>
      </c>
      <c r="H143" s="278"/>
    </row>
    <row r="144" spans="1:8" ht="12.75">
      <c r="A144" s="123" t="s">
        <v>285</v>
      </c>
      <c r="B144" s="119"/>
      <c r="C144" s="119" t="s">
        <v>155</v>
      </c>
      <c r="D144" s="120"/>
      <c r="E144" s="120"/>
      <c r="F144" s="121">
        <v>0</v>
      </c>
      <c r="G144" s="121">
        <v>0</v>
      </c>
      <c r="H144" s="278"/>
    </row>
    <row r="145" spans="1:8" ht="12.75">
      <c r="A145" s="122" t="s">
        <v>453</v>
      </c>
      <c r="B145" s="119"/>
      <c r="C145" s="119" t="s">
        <v>155</v>
      </c>
      <c r="D145" s="120"/>
      <c r="E145" s="120"/>
      <c r="F145" s="121">
        <v>9</v>
      </c>
      <c r="G145" s="121">
        <v>42</v>
      </c>
      <c r="H145" s="278"/>
    </row>
    <row r="146" spans="1:8" ht="12.75">
      <c r="A146" s="122" t="s">
        <v>286</v>
      </c>
      <c r="B146" s="119"/>
      <c r="C146" s="119" t="s">
        <v>155</v>
      </c>
      <c r="D146" s="120"/>
      <c r="E146" s="120"/>
      <c r="F146" s="121">
        <v>0</v>
      </c>
      <c r="G146" s="121">
        <v>0</v>
      </c>
      <c r="H146" s="278"/>
    </row>
    <row r="147" spans="1:8" ht="12.75">
      <c r="A147" s="118" t="s">
        <v>287</v>
      </c>
      <c r="B147" s="119"/>
      <c r="C147" s="119" t="s">
        <v>155</v>
      </c>
      <c r="D147" s="120"/>
      <c r="E147" s="120"/>
      <c r="F147" s="121">
        <v>0</v>
      </c>
      <c r="G147" s="121">
        <v>0</v>
      </c>
      <c r="H147" s="278"/>
    </row>
    <row r="148" spans="1:8" ht="12.75">
      <c r="A148" s="123" t="s">
        <v>288</v>
      </c>
      <c r="B148" s="119"/>
      <c r="C148" s="119" t="s">
        <v>155</v>
      </c>
      <c r="D148" s="120"/>
      <c r="E148" s="120"/>
      <c r="F148" s="121">
        <v>0</v>
      </c>
      <c r="G148" s="121">
        <v>0</v>
      </c>
      <c r="H148" s="278"/>
    </row>
    <row r="149" spans="1:8" ht="12.75">
      <c r="A149" s="123" t="s">
        <v>289</v>
      </c>
      <c r="B149" s="119"/>
      <c r="C149" s="119" t="s">
        <v>155</v>
      </c>
      <c r="D149" s="120"/>
      <c r="E149" s="120"/>
      <c r="F149" s="121">
        <v>0</v>
      </c>
      <c r="G149" s="121">
        <v>0</v>
      </c>
      <c r="H149" s="278"/>
    </row>
    <row r="150" spans="1:8" ht="12.75">
      <c r="A150" s="124" t="s">
        <v>290</v>
      </c>
      <c r="B150" s="119"/>
      <c r="C150" s="119" t="s">
        <v>155</v>
      </c>
      <c r="D150" s="120"/>
      <c r="E150" s="120"/>
      <c r="F150" s="121">
        <v>0</v>
      </c>
      <c r="G150" s="121">
        <v>0</v>
      </c>
      <c r="H150" s="278"/>
    </row>
    <row r="151" spans="1:8" ht="12.75">
      <c r="A151" s="123" t="s">
        <v>291</v>
      </c>
      <c r="B151" s="119"/>
      <c r="C151" s="119" t="s">
        <v>155</v>
      </c>
      <c r="D151" s="120"/>
      <c r="E151" s="120"/>
      <c r="F151" s="121">
        <v>0</v>
      </c>
      <c r="G151" s="121">
        <v>0</v>
      </c>
      <c r="H151" s="278"/>
    </row>
    <row r="152" spans="1:8" ht="12.75">
      <c r="A152" s="118" t="s">
        <v>292</v>
      </c>
      <c r="B152" s="119" t="s">
        <v>155</v>
      </c>
      <c r="C152" s="119"/>
      <c r="D152" s="120"/>
      <c r="E152" s="120"/>
      <c r="F152" s="121">
        <v>0</v>
      </c>
      <c r="G152" s="121">
        <v>0</v>
      </c>
      <c r="H152" s="278"/>
    </row>
    <row r="153" spans="1:8" ht="12.75">
      <c r="A153" s="124" t="s">
        <v>293</v>
      </c>
      <c r="B153" s="119"/>
      <c r="C153" s="119" t="s">
        <v>155</v>
      </c>
      <c r="D153" s="120"/>
      <c r="E153" s="120"/>
      <c r="F153" s="121">
        <v>0</v>
      </c>
      <c r="G153" s="121">
        <v>0</v>
      </c>
      <c r="H153" s="278"/>
    </row>
    <row r="154" spans="1:8" ht="12.75">
      <c r="A154" s="122" t="s">
        <v>294</v>
      </c>
      <c r="B154" s="119"/>
      <c r="C154" s="119" t="s">
        <v>155</v>
      </c>
      <c r="D154" s="120"/>
      <c r="E154" s="120"/>
      <c r="F154" s="121">
        <v>0</v>
      </c>
      <c r="G154" s="121">
        <v>0</v>
      </c>
      <c r="H154" s="278"/>
    </row>
    <row r="155" spans="1:8" ht="12.75">
      <c r="A155" s="122" t="s">
        <v>295</v>
      </c>
      <c r="B155" s="119"/>
      <c r="C155" s="119" t="s">
        <v>155</v>
      </c>
      <c r="D155" s="120"/>
      <c r="E155" s="120"/>
      <c r="F155" s="121">
        <v>0</v>
      </c>
      <c r="G155" s="121">
        <v>0</v>
      </c>
      <c r="H155" s="278"/>
    </row>
    <row r="156" spans="1:8" ht="12.75">
      <c r="A156" s="118" t="s">
        <v>296</v>
      </c>
      <c r="B156" s="119" t="s">
        <v>155</v>
      </c>
      <c r="C156" s="119"/>
      <c r="D156" s="120"/>
      <c r="E156" s="120"/>
      <c r="F156" s="121">
        <v>0</v>
      </c>
      <c r="G156" s="121">
        <v>0</v>
      </c>
      <c r="H156" s="278"/>
    </row>
    <row r="157" spans="1:8" ht="12.75">
      <c r="A157" s="122" t="s">
        <v>297</v>
      </c>
      <c r="B157" s="119" t="s">
        <v>155</v>
      </c>
      <c r="C157" s="119"/>
      <c r="D157" s="120"/>
      <c r="E157" s="120"/>
      <c r="F157" s="121">
        <v>0</v>
      </c>
      <c r="G157" s="121">
        <v>0</v>
      </c>
      <c r="H157" s="278"/>
    </row>
    <row r="158" spans="1:8" ht="12.75">
      <c r="A158" s="122" t="s">
        <v>298</v>
      </c>
      <c r="B158" s="119"/>
      <c r="C158" s="119" t="s">
        <v>155</v>
      </c>
      <c r="D158" s="120"/>
      <c r="E158" s="120"/>
      <c r="F158" s="121">
        <v>0</v>
      </c>
      <c r="G158" s="121">
        <v>0</v>
      </c>
      <c r="H158" s="278"/>
    </row>
    <row r="159" spans="1:8" ht="12.75">
      <c r="A159" s="118" t="s">
        <v>299</v>
      </c>
      <c r="B159" s="119"/>
      <c r="C159" s="119" t="s">
        <v>155</v>
      </c>
      <c r="D159" s="120"/>
      <c r="E159" s="120"/>
      <c r="F159" s="121">
        <v>0</v>
      </c>
      <c r="G159" s="121">
        <v>0</v>
      </c>
      <c r="H159" s="278"/>
    </row>
    <row r="160" spans="1:8" ht="12.75">
      <c r="A160" s="118" t="s">
        <v>300</v>
      </c>
      <c r="B160" s="119" t="s">
        <v>155</v>
      </c>
      <c r="C160" s="119"/>
      <c r="D160" s="120"/>
      <c r="E160" s="120"/>
      <c r="F160" s="121">
        <v>0</v>
      </c>
      <c r="G160" s="121">
        <v>0</v>
      </c>
      <c r="H160" s="278"/>
    </row>
    <row r="161" spans="1:8" ht="12.75">
      <c r="A161" s="122" t="s">
        <v>301</v>
      </c>
      <c r="B161" s="119"/>
      <c r="C161" s="119" t="s">
        <v>155</v>
      </c>
      <c r="D161" s="120"/>
      <c r="E161" s="120"/>
      <c r="F161" s="121">
        <v>0</v>
      </c>
      <c r="G161" s="121">
        <v>0</v>
      </c>
      <c r="H161" s="278"/>
    </row>
    <row r="162" spans="1:8" ht="12.75">
      <c r="A162" s="122" t="s">
        <v>302</v>
      </c>
      <c r="B162" s="119"/>
      <c r="C162" s="119" t="s">
        <v>155</v>
      </c>
      <c r="D162" s="120"/>
      <c r="E162" s="120"/>
      <c r="F162" s="121">
        <v>0</v>
      </c>
      <c r="G162" s="121">
        <v>0</v>
      </c>
      <c r="H162" s="278"/>
    </row>
    <row r="163" spans="1:8" ht="12.75">
      <c r="A163" s="118" t="s">
        <v>303</v>
      </c>
      <c r="B163" s="119"/>
      <c r="C163" s="119" t="s">
        <v>155</v>
      </c>
      <c r="D163" s="120"/>
      <c r="E163" s="120"/>
      <c r="F163" s="121">
        <v>0</v>
      </c>
      <c r="G163" s="121">
        <v>0</v>
      </c>
      <c r="H163" s="278"/>
    </row>
    <row r="164" spans="1:8" ht="12.75">
      <c r="A164" s="118" t="s">
        <v>454</v>
      </c>
      <c r="B164" s="119"/>
      <c r="C164" s="119" t="s">
        <v>155</v>
      </c>
      <c r="D164" s="120"/>
      <c r="E164" s="120"/>
      <c r="F164" s="121">
        <v>0</v>
      </c>
      <c r="G164" s="121">
        <v>7</v>
      </c>
      <c r="H164" s="278"/>
    </row>
    <row r="165" spans="1:8" ht="12.75">
      <c r="A165" s="122" t="s">
        <v>304</v>
      </c>
      <c r="B165" s="119"/>
      <c r="C165" s="119" t="s">
        <v>155</v>
      </c>
      <c r="D165" s="120"/>
      <c r="E165" s="120"/>
      <c r="F165" s="121">
        <v>0</v>
      </c>
      <c r="G165" s="121">
        <v>0</v>
      </c>
      <c r="H165" s="278"/>
    </row>
    <row r="166" spans="1:8" ht="12.75">
      <c r="A166" s="118" t="s">
        <v>305</v>
      </c>
      <c r="B166" s="119"/>
      <c r="C166" s="119" t="s">
        <v>155</v>
      </c>
      <c r="D166" s="120"/>
      <c r="E166" s="119"/>
      <c r="F166" s="121">
        <v>0</v>
      </c>
      <c r="G166" s="121">
        <v>0</v>
      </c>
      <c r="H166" s="278"/>
    </row>
    <row r="167" spans="1:8" ht="12.75">
      <c r="A167" s="122" t="s">
        <v>306</v>
      </c>
      <c r="B167" s="119" t="s">
        <v>155</v>
      </c>
      <c r="C167" s="119"/>
      <c r="D167" s="120"/>
      <c r="E167" s="120"/>
      <c r="F167" s="121">
        <v>0</v>
      </c>
      <c r="G167" s="121">
        <v>0</v>
      </c>
      <c r="H167" s="278"/>
    </row>
    <row r="168" spans="1:8" ht="12.75">
      <c r="A168" s="126" t="s">
        <v>307</v>
      </c>
      <c r="B168" s="119"/>
      <c r="C168" s="119" t="s">
        <v>155</v>
      </c>
      <c r="D168" s="120"/>
      <c r="E168" s="119" t="s">
        <v>155</v>
      </c>
      <c r="F168" s="121">
        <v>0</v>
      </c>
      <c r="G168" s="121">
        <v>0</v>
      </c>
      <c r="H168" s="278"/>
    </row>
    <row r="169" spans="1:8" ht="12.75">
      <c r="A169" s="124" t="s">
        <v>308</v>
      </c>
      <c r="B169" s="127" t="s">
        <v>155</v>
      </c>
      <c r="C169" s="119"/>
      <c r="D169" s="128"/>
      <c r="E169" s="128"/>
      <c r="F169" s="121">
        <v>0</v>
      </c>
      <c r="G169" s="121">
        <v>0</v>
      </c>
      <c r="H169" s="278"/>
    </row>
    <row r="170" spans="1:8" ht="12.75">
      <c r="A170" s="129" t="s">
        <v>309</v>
      </c>
      <c r="B170" s="127"/>
      <c r="C170" s="119" t="s">
        <v>155</v>
      </c>
      <c r="D170" s="130"/>
      <c r="E170" s="130"/>
      <c r="F170" s="121">
        <v>0</v>
      </c>
      <c r="G170" s="121">
        <v>0</v>
      </c>
      <c r="H170" s="278"/>
    </row>
    <row r="171" spans="1:8" ht="12.75">
      <c r="A171" s="129" t="s">
        <v>310</v>
      </c>
      <c r="B171" s="127"/>
      <c r="C171" s="119" t="s">
        <v>155</v>
      </c>
      <c r="D171" s="130"/>
      <c r="E171" s="130"/>
      <c r="F171" s="121">
        <v>0</v>
      </c>
      <c r="G171" s="121">
        <v>0</v>
      </c>
      <c r="H171" s="278"/>
    </row>
    <row r="172" spans="1:8" ht="12.75">
      <c r="A172" s="124" t="s">
        <v>311</v>
      </c>
      <c r="B172" s="127"/>
      <c r="C172" s="119" t="s">
        <v>155</v>
      </c>
      <c r="D172" s="128"/>
      <c r="E172" s="128"/>
      <c r="F172" s="121">
        <v>0</v>
      </c>
      <c r="G172" s="121">
        <v>0</v>
      </c>
      <c r="H172" s="278"/>
    </row>
    <row r="173" spans="1:8" ht="12.75">
      <c r="A173" s="124" t="s">
        <v>312</v>
      </c>
      <c r="B173" s="127"/>
      <c r="C173" s="119" t="s">
        <v>155</v>
      </c>
      <c r="D173" s="131"/>
      <c r="E173" s="131"/>
      <c r="F173" s="121">
        <v>0</v>
      </c>
      <c r="G173" s="121">
        <v>5</v>
      </c>
      <c r="H173" s="278"/>
    </row>
    <row r="174" spans="1:8" ht="12.75">
      <c r="A174" s="124" t="s">
        <v>313</v>
      </c>
      <c r="B174" s="127"/>
      <c r="C174" s="119" t="s">
        <v>155</v>
      </c>
      <c r="D174" s="131"/>
      <c r="E174" s="131"/>
      <c r="F174" s="121">
        <v>0</v>
      </c>
      <c r="G174" s="121">
        <v>0</v>
      </c>
      <c r="H174" s="278"/>
    </row>
    <row r="175" spans="1:8" ht="12.75">
      <c r="A175" s="124" t="s">
        <v>314</v>
      </c>
      <c r="B175" s="127"/>
      <c r="C175" s="119" t="s">
        <v>155</v>
      </c>
      <c r="D175" s="131"/>
      <c r="E175" s="131"/>
      <c r="F175" s="121">
        <v>0</v>
      </c>
      <c r="G175" s="121">
        <v>0</v>
      </c>
      <c r="H175" s="278"/>
    </row>
    <row r="176" spans="1:8" ht="12.75">
      <c r="A176" s="124" t="s">
        <v>315</v>
      </c>
      <c r="B176" s="127"/>
      <c r="C176" s="119" t="s">
        <v>155</v>
      </c>
      <c r="D176" s="131"/>
      <c r="E176" s="131"/>
      <c r="F176" s="121">
        <v>0</v>
      </c>
      <c r="G176" s="121">
        <v>0</v>
      </c>
      <c r="H176" s="278"/>
    </row>
    <row r="177" spans="1:8" ht="12.75">
      <c r="A177" s="124" t="s">
        <v>316</v>
      </c>
      <c r="B177" s="127"/>
      <c r="C177" s="119" t="s">
        <v>155</v>
      </c>
      <c r="D177" s="131"/>
      <c r="E177" s="131"/>
      <c r="F177" s="121">
        <v>0</v>
      </c>
      <c r="G177" s="121">
        <v>0</v>
      </c>
      <c r="H177" s="278"/>
    </row>
    <row r="178" spans="1:8" ht="12.75">
      <c r="A178" s="124" t="s">
        <v>317</v>
      </c>
      <c r="B178" s="127"/>
      <c r="C178" s="119" t="s">
        <v>155</v>
      </c>
      <c r="D178" s="131"/>
      <c r="E178" s="131"/>
      <c r="F178" s="121">
        <v>0</v>
      </c>
      <c r="G178" s="121">
        <v>0</v>
      </c>
      <c r="H178" s="278"/>
    </row>
    <row r="179" spans="1:8" ht="12.75">
      <c r="A179" s="124" t="s">
        <v>318</v>
      </c>
      <c r="B179" s="127"/>
      <c r="C179" s="119" t="s">
        <v>155</v>
      </c>
      <c r="D179" s="131"/>
      <c r="E179" s="131"/>
      <c r="F179" s="121">
        <v>0</v>
      </c>
      <c r="G179" s="121">
        <v>0</v>
      </c>
      <c r="H179" s="278"/>
    </row>
    <row r="180" spans="1:8" ht="12.75">
      <c r="A180" s="124" t="s">
        <v>319</v>
      </c>
      <c r="B180" s="127"/>
      <c r="C180" s="119" t="s">
        <v>155</v>
      </c>
      <c r="D180" s="131"/>
      <c r="E180" s="131"/>
      <c r="F180" s="121">
        <v>0</v>
      </c>
      <c r="G180" s="121">
        <v>0</v>
      </c>
      <c r="H180" s="278"/>
    </row>
    <row r="181" spans="1:8" ht="12.75">
      <c r="A181" s="124" t="s">
        <v>320</v>
      </c>
      <c r="B181" s="127"/>
      <c r="C181" s="119" t="s">
        <v>155</v>
      </c>
      <c r="D181" s="131"/>
      <c r="E181" s="131"/>
      <c r="F181" s="121">
        <v>0</v>
      </c>
      <c r="G181" s="121">
        <v>0</v>
      </c>
      <c r="H181" s="278"/>
    </row>
    <row r="182" spans="1:8" ht="12.75">
      <c r="A182" s="124" t="s">
        <v>321</v>
      </c>
      <c r="B182" s="127"/>
      <c r="C182" s="119" t="s">
        <v>155</v>
      </c>
      <c r="D182" s="131"/>
      <c r="E182" s="131"/>
      <c r="F182" s="121">
        <v>0</v>
      </c>
      <c r="G182" s="121">
        <v>0</v>
      </c>
      <c r="H182" s="278"/>
    </row>
    <row r="183" spans="1:8" ht="12.75">
      <c r="A183" s="159" t="s">
        <v>322</v>
      </c>
      <c r="B183" s="127"/>
      <c r="C183" s="119" t="s">
        <v>155</v>
      </c>
      <c r="D183" s="131"/>
      <c r="E183" s="131"/>
      <c r="F183" s="121">
        <v>0</v>
      </c>
      <c r="G183" s="121">
        <v>0</v>
      </c>
      <c r="H183" s="278"/>
    </row>
    <row r="184" spans="1:8" ht="12.75">
      <c r="A184" s="124" t="s">
        <v>323</v>
      </c>
      <c r="B184" s="127"/>
      <c r="C184" s="119" t="s">
        <v>155</v>
      </c>
      <c r="D184" s="131"/>
      <c r="E184" s="131"/>
      <c r="F184" s="121">
        <v>1</v>
      </c>
      <c r="G184" s="121">
        <v>2</v>
      </c>
      <c r="H184" s="278"/>
    </row>
    <row r="185" spans="1:8" ht="12.75">
      <c r="A185" s="124" t="s">
        <v>461</v>
      </c>
      <c r="B185" s="127" t="s">
        <v>155</v>
      </c>
      <c r="C185" s="119"/>
      <c r="D185" s="131"/>
      <c r="E185" s="131"/>
      <c r="F185" s="121">
        <v>0</v>
      </c>
      <c r="G185" s="121">
        <v>0</v>
      </c>
      <c r="H185" s="278"/>
    </row>
    <row r="186" spans="1:8" ht="12.75">
      <c r="A186" s="124" t="s">
        <v>324</v>
      </c>
      <c r="B186" s="127"/>
      <c r="C186" s="119" t="s">
        <v>155</v>
      </c>
      <c r="D186" s="131"/>
      <c r="E186" s="131"/>
      <c r="F186" s="121">
        <v>0</v>
      </c>
      <c r="G186" s="121">
        <v>1</v>
      </c>
      <c r="H186" s="278"/>
    </row>
    <row r="187" spans="1:8" ht="12.75">
      <c r="A187" s="124" t="s">
        <v>325</v>
      </c>
      <c r="B187" s="127"/>
      <c r="C187" s="119" t="s">
        <v>155</v>
      </c>
      <c r="D187" s="131"/>
      <c r="E187" s="131"/>
      <c r="F187" s="121">
        <v>0</v>
      </c>
      <c r="G187" s="121">
        <v>0</v>
      </c>
      <c r="H187" s="278"/>
    </row>
    <row r="188" spans="1:8" ht="12.75">
      <c r="A188" s="124" t="s">
        <v>326</v>
      </c>
      <c r="B188" s="127"/>
      <c r="C188" s="119" t="s">
        <v>155</v>
      </c>
      <c r="D188" s="127"/>
      <c r="E188" s="127"/>
      <c r="F188" s="121">
        <v>0</v>
      </c>
      <c r="G188" s="121">
        <v>0</v>
      </c>
      <c r="H188" s="278"/>
    </row>
    <row r="189" spans="1:8" ht="12.75">
      <c r="A189" s="124" t="s">
        <v>327</v>
      </c>
      <c r="B189" s="127"/>
      <c r="C189" s="119" t="s">
        <v>155</v>
      </c>
      <c r="D189" s="127"/>
      <c r="E189" s="127"/>
      <c r="F189" s="121">
        <v>0</v>
      </c>
      <c r="G189" s="121">
        <v>0</v>
      </c>
      <c r="H189" s="278"/>
    </row>
    <row r="190" spans="1:8" ht="12.75">
      <c r="A190" s="124" t="s">
        <v>328</v>
      </c>
      <c r="B190" s="127" t="s">
        <v>155</v>
      </c>
      <c r="C190" s="119"/>
      <c r="D190" s="131"/>
      <c r="E190" s="131"/>
      <c r="F190" s="121">
        <v>0</v>
      </c>
      <c r="G190" s="121">
        <v>6</v>
      </c>
      <c r="H190" s="278"/>
    </row>
    <row r="191" spans="1:8" ht="12.75">
      <c r="A191" s="124" t="s">
        <v>329</v>
      </c>
      <c r="B191" s="127"/>
      <c r="C191" s="119" t="s">
        <v>155</v>
      </c>
      <c r="D191" s="131"/>
      <c r="E191" s="131"/>
      <c r="F191" s="121">
        <v>0</v>
      </c>
      <c r="G191" s="121">
        <v>0</v>
      </c>
      <c r="H191" s="278"/>
    </row>
    <row r="192" spans="1:8" ht="12.75">
      <c r="A192" s="124" t="s">
        <v>330</v>
      </c>
      <c r="B192" s="127"/>
      <c r="C192" s="119" t="s">
        <v>155</v>
      </c>
      <c r="D192" s="131"/>
      <c r="E192" s="131"/>
      <c r="F192" s="121">
        <v>0</v>
      </c>
      <c r="G192" s="121">
        <v>1</v>
      </c>
      <c r="H192" s="278"/>
    </row>
    <row r="193" spans="1:8" ht="12.75">
      <c r="A193" s="124" t="s">
        <v>331</v>
      </c>
      <c r="B193" s="127"/>
      <c r="C193" s="119" t="s">
        <v>155</v>
      </c>
      <c r="D193" s="131"/>
      <c r="E193" s="131"/>
      <c r="F193" s="121">
        <v>0</v>
      </c>
      <c r="G193" s="121">
        <v>0</v>
      </c>
      <c r="H193" s="278"/>
    </row>
    <row r="194" spans="1:8" ht="12.75">
      <c r="A194" s="124" t="s">
        <v>332</v>
      </c>
      <c r="B194" s="127"/>
      <c r="C194" s="119" t="s">
        <v>155</v>
      </c>
      <c r="D194" s="131"/>
      <c r="E194" s="131"/>
      <c r="F194" s="121">
        <v>0</v>
      </c>
      <c r="G194" s="121">
        <v>25</v>
      </c>
      <c r="H194" s="278"/>
    </row>
    <row r="195" spans="1:8" ht="12.75">
      <c r="A195" s="124" t="s">
        <v>333</v>
      </c>
      <c r="B195" s="127"/>
      <c r="C195" s="119" t="s">
        <v>155</v>
      </c>
      <c r="D195" s="131"/>
      <c r="E195" s="131"/>
      <c r="F195" s="121">
        <v>0</v>
      </c>
      <c r="G195" s="121">
        <v>0</v>
      </c>
      <c r="H195" s="278"/>
    </row>
    <row r="196" spans="1:8" ht="12.75">
      <c r="A196" s="124" t="s">
        <v>334</v>
      </c>
      <c r="B196" s="127"/>
      <c r="C196" s="119" t="s">
        <v>155</v>
      </c>
      <c r="D196" s="131"/>
      <c r="E196" s="131"/>
      <c r="F196" s="121">
        <v>0</v>
      </c>
      <c r="G196" s="121">
        <v>0</v>
      </c>
      <c r="H196" s="278"/>
    </row>
    <row r="197" spans="1:8" ht="12.75">
      <c r="A197" s="124" t="s">
        <v>335</v>
      </c>
      <c r="B197" s="127"/>
      <c r="C197" s="119" t="s">
        <v>155</v>
      </c>
      <c r="D197" s="131"/>
      <c r="E197" s="127"/>
      <c r="F197" s="121">
        <v>0</v>
      </c>
      <c r="G197" s="121">
        <v>0</v>
      </c>
      <c r="H197" s="278"/>
    </row>
    <row r="198" spans="1:8" ht="12.75">
      <c r="A198" s="124" t="s">
        <v>336</v>
      </c>
      <c r="B198" s="127"/>
      <c r="C198" s="119" t="s">
        <v>155</v>
      </c>
      <c r="D198" s="131"/>
      <c r="E198" s="127"/>
      <c r="F198" s="121">
        <v>0</v>
      </c>
      <c r="G198" s="121">
        <v>0</v>
      </c>
      <c r="H198" s="278"/>
    </row>
    <row r="199" spans="1:8" ht="12.75">
      <c r="A199" s="124" t="s">
        <v>337</v>
      </c>
      <c r="B199" s="127"/>
      <c r="C199" s="119" t="s">
        <v>155</v>
      </c>
      <c r="D199" s="131"/>
      <c r="E199" s="127" t="s">
        <v>155</v>
      </c>
      <c r="F199" s="121">
        <v>0</v>
      </c>
      <c r="G199" s="121">
        <v>0</v>
      </c>
      <c r="H199" s="278"/>
    </row>
    <row r="200" spans="1:8" ht="12.75">
      <c r="A200" s="124" t="s">
        <v>338</v>
      </c>
      <c r="B200" s="127"/>
      <c r="C200" s="119" t="s">
        <v>155</v>
      </c>
      <c r="D200" s="131"/>
      <c r="E200" s="127"/>
      <c r="F200" s="121">
        <v>0</v>
      </c>
      <c r="G200" s="121">
        <v>0</v>
      </c>
      <c r="H200" s="278"/>
    </row>
    <row r="201" spans="1:8" ht="12.75">
      <c r="A201" s="124" t="s">
        <v>339</v>
      </c>
      <c r="B201" s="119"/>
      <c r="C201" s="119" t="s">
        <v>155</v>
      </c>
      <c r="D201" s="131"/>
      <c r="E201" s="127"/>
      <c r="F201" s="121">
        <v>0</v>
      </c>
      <c r="G201" s="121">
        <v>0</v>
      </c>
      <c r="H201" s="278"/>
    </row>
    <row r="202" spans="1:8" ht="12.75">
      <c r="A202" s="124" t="s">
        <v>340</v>
      </c>
      <c r="B202" s="127"/>
      <c r="C202" s="119" t="s">
        <v>155</v>
      </c>
      <c r="D202" s="131"/>
      <c r="E202" s="127"/>
      <c r="F202" s="121">
        <v>0</v>
      </c>
      <c r="G202" s="121">
        <v>0</v>
      </c>
      <c r="H202" s="278"/>
    </row>
    <row r="203" spans="1:8" ht="12.75">
      <c r="A203" s="124" t="s">
        <v>341</v>
      </c>
      <c r="B203" s="127" t="s">
        <v>155</v>
      </c>
      <c r="C203" s="119"/>
      <c r="D203" s="131"/>
      <c r="E203" s="127"/>
      <c r="F203" s="121">
        <v>0</v>
      </c>
      <c r="G203" s="121">
        <v>0</v>
      </c>
      <c r="H203" s="278"/>
    </row>
    <row r="204" spans="1:8" ht="12.75">
      <c r="A204" s="124" t="s">
        <v>342</v>
      </c>
      <c r="B204" s="127"/>
      <c r="C204" s="119" t="s">
        <v>155</v>
      </c>
      <c r="D204" s="131"/>
      <c r="E204" s="127"/>
      <c r="F204" s="121">
        <v>0</v>
      </c>
      <c r="G204" s="121">
        <v>0</v>
      </c>
      <c r="H204" s="278"/>
    </row>
    <row r="205" spans="1:8" ht="12.75">
      <c r="A205" s="124" t="s">
        <v>343</v>
      </c>
      <c r="B205" s="127"/>
      <c r="C205" s="119" t="s">
        <v>155</v>
      </c>
      <c r="D205" s="131"/>
      <c r="E205" s="127"/>
      <c r="F205" s="121">
        <v>0</v>
      </c>
      <c r="G205" s="121">
        <v>0</v>
      </c>
      <c r="H205" s="278"/>
    </row>
    <row r="206" spans="1:8" ht="12.75">
      <c r="A206" s="124" t="s">
        <v>344</v>
      </c>
      <c r="B206" s="127"/>
      <c r="C206" s="119" t="s">
        <v>155</v>
      </c>
      <c r="D206" s="131"/>
      <c r="E206" s="127"/>
      <c r="F206" s="121">
        <v>0</v>
      </c>
      <c r="G206" s="121">
        <v>0</v>
      </c>
      <c r="H206" s="278"/>
    </row>
    <row r="207" spans="1:8" ht="12.75">
      <c r="A207" s="124" t="s">
        <v>345</v>
      </c>
      <c r="B207" s="127"/>
      <c r="C207" s="119" t="s">
        <v>155</v>
      </c>
      <c r="D207" s="131"/>
      <c r="E207" s="127"/>
      <c r="F207" s="121">
        <v>0</v>
      </c>
      <c r="G207" s="121">
        <v>0</v>
      </c>
      <c r="H207" s="278"/>
    </row>
    <row r="208" spans="1:8" ht="12.75">
      <c r="A208" s="124" t="s">
        <v>346</v>
      </c>
      <c r="B208" s="127"/>
      <c r="C208" s="119" t="s">
        <v>155</v>
      </c>
      <c r="D208" s="131"/>
      <c r="E208" s="127" t="s">
        <v>155</v>
      </c>
      <c r="F208" s="121">
        <v>0</v>
      </c>
      <c r="G208" s="121">
        <v>0</v>
      </c>
      <c r="H208" s="278"/>
    </row>
    <row r="209" spans="1:8" ht="12.75">
      <c r="A209" s="124" t="s">
        <v>347</v>
      </c>
      <c r="B209" s="127"/>
      <c r="C209" s="119" t="s">
        <v>155</v>
      </c>
      <c r="D209" s="131"/>
      <c r="E209" s="127"/>
      <c r="F209" s="121">
        <v>0</v>
      </c>
      <c r="G209" s="121">
        <v>0</v>
      </c>
      <c r="H209" s="278"/>
    </row>
    <row r="210" spans="1:8" ht="12.75">
      <c r="A210" s="124" t="s">
        <v>348</v>
      </c>
      <c r="B210" s="127"/>
      <c r="C210" s="119" t="s">
        <v>155</v>
      </c>
      <c r="D210" s="131"/>
      <c r="E210" s="127"/>
      <c r="F210" s="121">
        <v>0</v>
      </c>
      <c r="G210" s="121">
        <v>0</v>
      </c>
      <c r="H210" s="278"/>
    </row>
    <row r="211" spans="1:8" ht="12.75">
      <c r="A211" s="124" t="s">
        <v>349</v>
      </c>
      <c r="B211" s="127"/>
      <c r="C211" s="119" t="s">
        <v>155</v>
      </c>
      <c r="D211" s="131"/>
      <c r="E211" s="127"/>
      <c r="F211" s="121">
        <v>0</v>
      </c>
      <c r="G211" s="121">
        <v>0</v>
      </c>
      <c r="H211" s="278"/>
    </row>
    <row r="212" spans="1:8" ht="12.75">
      <c r="A212" s="124" t="s">
        <v>350</v>
      </c>
      <c r="B212" s="127" t="s">
        <v>155</v>
      </c>
      <c r="C212" s="119"/>
      <c r="D212" s="131"/>
      <c r="E212" s="127"/>
      <c r="F212" s="121">
        <v>0</v>
      </c>
      <c r="G212" s="121">
        <v>0</v>
      </c>
      <c r="H212" s="278"/>
    </row>
    <row r="213" spans="1:8" ht="12.75">
      <c r="A213" s="124" t="s">
        <v>351</v>
      </c>
      <c r="B213" s="127"/>
      <c r="C213" s="119" t="s">
        <v>155</v>
      </c>
      <c r="D213" s="131"/>
      <c r="E213" s="127"/>
      <c r="F213" s="121">
        <v>0</v>
      </c>
      <c r="G213" s="121">
        <v>0</v>
      </c>
      <c r="H213" s="278"/>
    </row>
    <row r="214" spans="1:8" ht="12.75">
      <c r="A214" s="124" t="s">
        <v>352</v>
      </c>
      <c r="B214" s="127" t="s">
        <v>155</v>
      </c>
      <c r="C214" s="119"/>
      <c r="D214" s="131"/>
      <c r="E214" s="127"/>
      <c r="F214" s="121">
        <v>0</v>
      </c>
      <c r="G214" s="121">
        <v>0</v>
      </c>
      <c r="H214" s="278"/>
    </row>
    <row r="215" spans="1:8" ht="12.75">
      <c r="A215" s="124" t="s">
        <v>353</v>
      </c>
      <c r="B215" s="127"/>
      <c r="C215" s="119" t="s">
        <v>155</v>
      </c>
      <c r="D215" s="131"/>
      <c r="E215" s="127" t="s">
        <v>155</v>
      </c>
      <c r="F215" s="121">
        <v>1</v>
      </c>
      <c r="G215" s="121">
        <v>13</v>
      </c>
      <c r="H215" s="278"/>
    </row>
    <row r="216" spans="1:8" ht="12.75">
      <c r="A216" s="124" t="s">
        <v>354</v>
      </c>
      <c r="B216" s="127"/>
      <c r="C216" s="119" t="s">
        <v>155</v>
      </c>
      <c r="D216" s="131"/>
      <c r="E216" s="131"/>
      <c r="F216" s="121">
        <v>0</v>
      </c>
      <c r="G216" s="121">
        <v>0</v>
      </c>
      <c r="H216" s="278"/>
    </row>
    <row r="217" spans="1:8" ht="12.75">
      <c r="A217" s="124" t="s">
        <v>355</v>
      </c>
      <c r="B217" s="127"/>
      <c r="C217" s="119" t="s">
        <v>155</v>
      </c>
      <c r="D217" s="131"/>
      <c r="E217" s="131"/>
      <c r="F217" s="121">
        <v>0</v>
      </c>
      <c r="G217" s="121">
        <v>0</v>
      </c>
      <c r="H217" s="278"/>
    </row>
    <row r="218" spans="1:8" ht="12.75">
      <c r="A218" s="124" t="s">
        <v>356</v>
      </c>
      <c r="B218" s="127"/>
      <c r="C218" s="119" t="s">
        <v>155</v>
      </c>
      <c r="D218" s="131"/>
      <c r="E218" s="131"/>
      <c r="F218" s="121">
        <v>0</v>
      </c>
      <c r="G218" s="121">
        <v>0</v>
      </c>
      <c r="H218" s="278"/>
    </row>
    <row r="219" spans="1:8" ht="12.75">
      <c r="A219" s="124" t="s">
        <v>357</v>
      </c>
      <c r="B219" s="127"/>
      <c r="C219" s="119" t="s">
        <v>155</v>
      </c>
      <c r="D219" s="131"/>
      <c r="E219" s="131"/>
      <c r="F219" s="121">
        <v>0</v>
      </c>
      <c r="G219" s="121">
        <v>0</v>
      </c>
      <c r="H219" s="278"/>
    </row>
    <row r="220" spans="1:8" ht="12.75">
      <c r="A220" s="124" t="s">
        <v>358</v>
      </c>
      <c r="B220" s="127"/>
      <c r="C220" s="119" t="s">
        <v>155</v>
      </c>
      <c r="D220" s="131"/>
      <c r="E220" s="131"/>
      <c r="F220" s="121">
        <v>0</v>
      </c>
      <c r="G220" s="121">
        <v>0</v>
      </c>
      <c r="H220" s="278"/>
    </row>
    <row r="221" spans="1:8" ht="12.75">
      <c r="A221" s="124" t="s">
        <v>359</v>
      </c>
      <c r="B221" s="127" t="s">
        <v>155</v>
      </c>
      <c r="C221" s="119"/>
      <c r="D221" s="131"/>
      <c r="E221" s="131"/>
      <c r="F221" s="121">
        <v>0</v>
      </c>
      <c r="G221" s="121">
        <v>0</v>
      </c>
      <c r="H221" s="278"/>
    </row>
    <row r="222" spans="1:8" ht="12.75">
      <c r="A222" s="124" t="s">
        <v>360</v>
      </c>
      <c r="B222" s="127" t="s">
        <v>155</v>
      </c>
      <c r="C222" s="119"/>
      <c r="D222" s="131"/>
      <c r="E222" s="131"/>
      <c r="F222" s="121">
        <v>0</v>
      </c>
      <c r="G222" s="121">
        <v>0</v>
      </c>
      <c r="H222" s="278"/>
    </row>
    <row r="223" spans="1:8" ht="12.75">
      <c r="A223" s="124" t="s">
        <v>361</v>
      </c>
      <c r="B223" s="127"/>
      <c r="C223" s="119" t="s">
        <v>155</v>
      </c>
      <c r="D223" s="131"/>
      <c r="E223" s="131"/>
      <c r="F223" s="121">
        <v>0</v>
      </c>
      <c r="G223" s="121">
        <v>0</v>
      </c>
      <c r="H223" s="278"/>
    </row>
    <row r="224" spans="1:8" ht="12.75">
      <c r="A224" s="124" t="s">
        <v>362</v>
      </c>
      <c r="B224" s="127"/>
      <c r="C224" s="119" t="s">
        <v>155</v>
      </c>
      <c r="D224" s="131"/>
      <c r="E224" s="131"/>
      <c r="F224" s="121">
        <v>0</v>
      </c>
      <c r="G224" s="121">
        <v>0</v>
      </c>
      <c r="H224" s="278"/>
    </row>
    <row r="225" spans="1:8" ht="12.75">
      <c r="A225" s="124" t="s">
        <v>363</v>
      </c>
      <c r="B225" s="127"/>
      <c r="C225" s="119" t="s">
        <v>155</v>
      </c>
      <c r="D225" s="131"/>
      <c r="E225" s="131"/>
      <c r="F225" s="121">
        <v>0</v>
      </c>
      <c r="G225" s="121">
        <v>0</v>
      </c>
      <c r="H225" s="278"/>
    </row>
    <row r="226" spans="1:8" ht="12.75">
      <c r="A226" s="124" t="s">
        <v>364</v>
      </c>
      <c r="B226" s="127"/>
      <c r="C226" s="119" t="s">
        <v>155</v>
      </c>
      <c r="D226" s="131"/>
      <c r="E226" s="131"/>
      <c r="F226" s="121">
        <v>0</v>
      </c>
      <c r="G226" s="121">
        <v>0</v>
      </c>
      <c r="H226" s="278"/>
    </row>
    <row r="227" spans="1:8" ht="12.75">
      <c r="A227" s="124" t="s">
        <v>365</v>
      </c>
      <c r="B227" s="127"/>
      <c r="C227" s="119" t="s">
        <v>155</v>
      </c>
      <c r="D227" s="131"/>
      <c r="E227" s="131"/>
      <c r="F227" s="121">
        <v>0</v>
      </c>
      <c r="G227" s="121">
        <v>0</v>
      </c>
      <c r="H227" s="278"/>
    </row>
    <row r="228" spans="1:8" ht="12.75">
      <c r="A228" s="124" t="s">
        <v>366</v>
      </c>
      <c r="B228" s="127"/>
      <c r="C228" s="119" t="s">
        <v>155</v>
      </c>
      <c r="D228" s="131"/>
      <c r="E228" s="131"/>
      <c r="F228" s="121">
        <v>0</v>
      </c>
      <c r="G228" s="121">
        <v>0</v>
      </c>
      <c r="H228" s="278"/>
    </row>
    <row r="229" spans="1:8" ht="12.75">
      <c r="A229" s="124" t="s">
        <v>455</v>
      </c>
      <c r="B229" s="127"/>
      <c r="C229" s="119" t="s">
        <v>155</v>
      </c>
      <c r="D229" s="131"/>
      <c r="E229" s="131"/>
      <c r="F229" s="121">
        <v>0</v>
      </c>
      <c r="G229" s="121">
        <v>0</v>
      </c>
      <c r="H229" s="278"/>
    </row>
    <row r="230" spans="1:8" ht="12.75">
      <c r="A230" s="124" t="s">
        <v>367</v>
      </c>
      <c r="B230" s="127"/>
      <c r="C230" s="119" t="s">
        <v>155</v>
      </c>
      <c r="D230" s="131"/>
      <c r="E230" s="131"/>
      <c r="F230" s="121">
        <v>0</v>
      </c>
      <c r="G230" s="121">
        <v>0</v>
      </c>
      <c r="H230" s="278"/>
    </row>
    <row r="231" spans="1:8" ht="12.75">
      <c r="A231" s="124" t="s">
        <v>368</v>
      </c>
      <c r="B231" s="127" t="s">
        <v>155</v>
      </c>
      <c r="C231" s="119"/>
      <c r="D231" s="131"/>
      <c r="E231" s="131"/>
      <c r="F231" s="121">
        <v>0</v>
      </c>
      <c r="G231" s="121">
        <v>0</v>
      </c>
      <c r="H231" s="278"/>
    </row>
    <row r="232" spans="1:8" ht="12.75">
      <c r="A232" s="124" t="s">
        <v>456</v>
      </c>
      <c r="B232" s="127"/>
      <c r="C232" s="119" t="s">
        <v>155</v>
      </c>
      <c r="D232" s="131"/>
      <c r="E232" s="131"/>
      <c r="F232" s="121">
        <v>0</v>
      </c>
      <c r="G232" s="121">
        <v>3</v>
      </c>
      <c r="H232" s="278"/>
    </row>
    <row r="233" spans="1:8" ht="12.75">
      <c r="A233" s="124" t="s">
        <v>369</v>
      </c>
      <c r="B233" s="127"/>
      <c r="C233" s="119" t="s">
        <v>155</v>
      </c>
      <c r="D233" s="131"/>
      <c r="E233" s="131"/>
      <c r="F233" s="121">
        <v>0</v>
      </c>
      <c r="G233" s="121">
        <v>0</v>
      </c>
      <c r="H233" s="278"/>
    </row>
    <row r="234" spans="1:8" ht="12.75">
      <c r="A234" s="124" t="s">
        <v>370</v>
      </c>
      <c r="B234" s="127"/>
      <c r="C234" s="119" t="s">
        <v>155</v>
      </c>
      <c r="D234" s="131"/>
      <c r="E234" s="131"/>
      <c r="F234" s="121">
        <v>0</v>
      </c>
      <c r="G234" s="121">
        <v>0</v>
      </c>
      <c r="H234" s="278"/>
    </row>
    <row r="235" spans="1:8" ht="12.75">
      <c r="A235" s="124" t="s">
        <v>371</v>
      </c>
      <c r="B235" s="127"/>
      <c r="C235" s="119" t="s">
        <v>155</v>
      </c>
      <c r="D235" s="131"/>
      <c r="E235" s="131"/>
      <c r="F235" s="121">
        <v>0</v>
      </c>
      <c r="G235" s="121">
        <v>0</v>
      </c>
      <c r="H235" s="278"/>
    </row>
    <row r="236" spans="1:8" ht="12.75">
      <c r="A236" s="124" t="s">
        <v>372</v>
      </c>
      <c r="B236" s="127"/>
      <c r="C236" s="119" t="s">
        <v>155</v>
      </c>
      <c r="D236" s="131"/>
      <c r="E236" s="131"/>
      <c r="F236" s="121">
        <v>0</v>
      </c>
      <c r="G236" s="121">
        <v>0</v>
      </c>
      <c r="H236" s="278"/>
    </row>
    <row r="237" spans="1:8" ht="12.75">
      <c r="A237" s="124" t="s">
        <v>373</v>
      </c>
      <c r="B237" s="127"/>
      <c r="C237" s="119" t="s">
        <v>155</v>
      </c>
      <c r="D237" s="131"/>
      <c r="E237" s="131"/>
      <c r="F237" s="121">
        <v>0</v>
      </c>
      <c r="G237" s="121">
        <v>0</v>
      </c>
      <c r="H237" s="278"/>
    </row>
    <row r="238" spans="1:8" ht="12.75">
      <c r="A238" s="124" t="s">
        <v>374</v>
      </c>
      <c r="B238" s="127"/>
      <c r="C238" s="119" t="s">
        <v>155</v>
      </c>
      <c r="D238" s="131"/>
      <c r="E238" s="131"/>
      <c r="F238" s="121">
        <v>0</v>
      </c>
      <c r="G238" s="121">
        <v>0</v>
      </c>
      <c r="H238" s="278"/>
    </row>
    <row r="239" spans="1:8" ht="12.75">
      <c r="A239" s="124" t="s">
        <v>375</v>
      </c>
      <c r="B239" s="127"/>
      <c r="C239" s="119" t="s">
        <v>155</v>
      </c>
      <c r="D239" s="131"/>
      <c r="E239" s="131"/>
      <c r="F239" s="121">
        <v>0</v>
      </c>
      <c r="G239" s="121">
        <v>0</v>
      </c>
      <c r="H239" s="278"/>
    </row>
    <row r="240" spans="1:8" ht="12.75">
      <c r="A240" s="17" t="s">
        <v>592</v>
      </c>
      <c r="B240" s="121"/>
      <c r="C240" s="269" t="s">
        <v>155</v>
      </c>
      <c r="D240" s="131"/>
      <c r="E240" s="131"/>
      <c r="F240" s="121">
        <v>0</v>
      </c>
      <c r="G240" s="121">
        <v>2</v>
      </c>
      <c r="H240" s="278"/>
    </row>
    <row r="241" spans="1:8" ht="12.75">
      <c r="A241" s="124" t="s">
        <v>376</v>
      </c>
      <c r="B241" s="127"/>
      <c r="C241" s="119" t="s">
        <v>155</v>
      </c>
      <c r="D241" s="131"/>
      <c r="E241" s="131"/>
      <c r="F241" s="121">
        <v>0</v>
      </c>
      <c r="G241" s="121">
        <v>0</v>
      </c>
      <c r="H241" s="278"/>
    </row>
    <row r="242" spans="1:8" ht="12.75">
      <c r="A242" s="124" t="s">
        <v>377</v>
      </c>
      <c r="B242" s="127"/>
      <c r="C242" s="119" t="s">
        <v>155</v>
      </c>
      <c r="D242" s="131"/>
      <c r="E242" s="131"/>
      <c r="F242" s="121">
        <v>0</v>
      </c>
      <c r="G242" s="121">
        <v>0</v>
      </c>
      <c r="H242" s="278"/>
    </row>
    <row r="243" spans="1:8" ht="12.75">
      <c r="A243" s="124" t="s">
        <v>378</v>
      </c>
      <c r="B243" s="127"/>
      <c r="C243" s="119" t="s">
        <v>155</v>
      </c>
      <c r="D243" s="131"/>
      <c r="E243" s="131"/>
      <c r="F243" s="121">
        <v>0</v>
      </c>
      <c r="G243" s="121">
        <v>0</v>
      </c>
      <c r="H243" s="278"/>
    </row>
    <row r="244" spans="1:8" ht="12.75">
      <c r="A244" s="124" t="s">
        <v>379</v>
      </c>
      <c r="B244" s="127"/>
      <c r="C244" s="119" t="s">
        <v>155</v>
      </c>
      <c r="D244" s="131"/>
      <c r="E244" s="131"/>
      <c r="F244" s="121">
        <v>0</v>
      </c>
      <c r="G244" s="121">
        <v>0</v>
      </c>
      <c r="H244" s="278"/>
    </row>
    <row r="245" spans="1:8" ht="12.75">
      <c r="A245" s="124" t="s">
        <v>380</v>
      </c>
      <c r="B245" s="127"/>
      <c r="C245" s="119" t="s">
        <v>155</v>
      </c>
      <c r="D245" s="131"/>
      <c r="E245" s="131"/>
      <c r="F245" s="121">
        <v>0</v>
      </c>
      <c r="G245" s="121">
        <v>0</v>
      </c>
      <c r="H245" s="278"/>
    </row>
    <row r="246" spans="1:8" ht="12.75">
      <c r="A246" s="124" t="s">
        <v>381</v>
      </c>
      <c r="B246" s="127"/>
      <c r="C246" s="119" t="s">
        <v>155</v>
      </c>
      <c r="D246" s="131"/>
      <c r="E246" s="131"/>
      <c r="F246" s="121">
        <v>0</v>
      </c>
      <c r="G246" s="121">
        <v>0</v>
      </c>
      <c r="H246" s="278"/>
    </row>
    <row r="247" spans="1:8" ht="12.75">
      <c r="A247" s="124" t="s">
        <v>382</v>
      </c>
      <c r="B247" s="127"/>
      <c r="C247" s="119" t="s">
        <v>155</v>
      </c>
      <c r="D247" s="131"/>
      <c r="E247" s="131"/>
      <c r="F247" s="121">
        <v>0</v>
      </c>
      <c r="G247" s="121">
        <v>0</v>
      </c>
      <c r="H247" s="278"/>
    </row>
    <row r="248" spans="1:8" ht="12.75">
      <c r="A248" s="124" t="s">
        <v>383</v>
      </c>
      <c r="B248" s="127"/>
      <c r="C248" s="119" t="s">
        <v>155</v>
      </c>
      <c r="D248" s="131"/>
      <c r="E248" s="131"/>
      <c r="F248" s="121">
        <v>0</v>
      </c>
      <c r="G248" s="121">
        <v>0</v>
      </c>
      <c r="H248" s="278"/>
    </row>
    <row r="249" spans="1:8" ht="12.75">
      <c r="A249" s="124" t="s">
        <v>384</v>
      </c>
      <c r="B249" s="127"/>
      <c r="C249" s="119" t="s">
        <v>155</v>
      </c>
      <c r="D249" s="131"/>
      <c r="E249" s="131"/>
      <c r="F249" s="121">
        <v>0</v>
      </c>
      <c r="G249" s="121">
        <v>0</v>
      </c>
      <c r="H249" s="278"/>
    </row>
    <row r="250" spans="1:8" ht="12.75">
      <c r="A250" s="124" t="s">
        <v>385</v>
      </c>
      <c r="B250" s="127"/>
      <c r="C250" s="119" t="s">
        <v>155</v>
      </c>
      <c r="D250" s="131"/>
      <c r="E250" s="131"/>
      <c r="F250" s="121">
        <v>0</v>
      </c>
      <c r="G250" s="121">
        <v>0</v>
      </c>
      <c r="H250" s="278"/>
    </row>
    <row r="251" spans="1:8" ht="12.75">
      <c r="A251" s="124" t="s">
        <v>386</v>
      </c>
      <c r="B251" s="127"/>
      <c r="C251" s="119" t="s">
        <v>155</v>
      </c>
      <c r="D251" s="131"/>
      <c r="E251" s="131"/>
      <c r="F251" s="121">
        <v>0</v>
      </c>
      <c r="G251" s="121">
        <v>0</v>
      </c>
      <c r="H251" s="278"/>
    </row>
    <row r="252" spans="1:8" ht="12.75">
      <c r="A252" s="124" t="s">
        <v>387</v>
      </c>
      <c r="B252" s="127"/>
      <c r="C252" s="119" t="s">
        <v>155</v>
      </c>
      <c r="D252" s="131"/>
      <c r="E252" s="131"/>
      <c r="F252" s="121">
        <v>0</v>
      </c>
      <c r="G252" s="121">
        <v>0</v>
      </c>
      <c r="H252" s="278"/>
    </row>
    <row r="253" spans="1:8" ht="12.75">
      <c r="A253" s="124" t="s">
        <v>388</v>
      </c>
      <c r="B253" s="127"/>
      <c r="C253" s="119" t="s">
        <v>155</v>
      </c>
      <c r="D253" s="131"/>
      <c r="E253" s="131"/>
      <c r="F253" s="121">
        <v>0</v>
      </c>
      <c r="G253" s="121">
        <v>0</v>
      </c>
      <c r="H253" s="278"/>
    </row>
    <row r="254" spans="1:8" ht="12.75">
      <c r="A254" s="124" t="s">
        <v>389</v>
      </c>
      <c r="B254" s="127"/>
      <c r="C254" s="119" t="s">
        <v>155</v>
      </c>
      <c r="D254" s="131"/>
      <c r="E254" s="131"/>
      <c r="F254" s="121">
        <v>0</v>
      </c>
      <c r="G254" s="121">
        <v>2</v>
      </c>
      <c r="H254" s="278"/>
    </row>
    <row r="255" spans="1:8" ht="12.75">
      <c r="A255" s="124" t="s">
        <v>390</v>
      </c>
      <c r="B255" s="127"/>
      <c r="C255" s="119" t="s">
        <v>155</v>
      </c>
      <c r="D255" s="131"/>
      <c r="E255" s="131"/>
      <c r="F255" s="121">
        <v>0</v>
      </c>
      <c r="G255" s="121">
        <v>0</v>
      </c>
      <c r="H255" s="278"/>
    </row>
    <row r="256" spans="1:8" ht="12.75">
      <c r="A256" s="124" t="s">
        <v>391</v>
      </c>
      <c r="B256" s="127"/>
      <c r="C256" s="119" t="s">
        <v>155</v>
      </c>
      <c r="D256" s="131"/>
      <c r="E256" s="131"/>
      <c r="F256" s="121">
        <v>0</v>
      </c>
      <c r="G256" s="121">
        <v>0</v>
      </c>
      <c r="H256" s="278"/>
    </row>
    <row r="257" spans="1:8" ht="12.75">
      <c r="A257" s="124" t="s">
        <v>392</v>
      </c>
      <c r="B257" s="127" t="s">
        <v>155</v>
      </c>
      <c r="C257" s="119"/>
      <c r="D257" s="131"/>
      <c r="E257" s="131"/>
      <c r="F257" s="121">
        <v>0</v>
      </c>
      <c r="G257" s="121">
        <v>0</v>
      </c>
      <c r="H257" s="278"/>
    </row>
    <row r="258" spans="1:8" ht="12.75">
      <c r="A258" s="124" t="s">
        <v>393</v>
      </c>
      <c r="B258" s="127" t="s">
        <v>155</v>
      </c>
      <c r="C258" s="119"/>
      <c r="D258" s="131"/>
      <c r="E258" s="131"/>
      <c r="F258" s="121">
        <v>0</v>
      </c>
      <c r="G258" s="121">
        <v>0</v>
      </c>
      <c r="H258" s="278"/>
    </row>
    <row r="259" spans="1:8" ht="12.75">
      <c r="A259" s="124" t="s">
        <v>394</v>
      </c>
      <c r="B259" s="127"/>
      <c r="C259" s="119" t="s">
        <v>155</v>
      </c>
      <c r="D259" s="131"/>
      <c r="E259" s="131"/>
      <c r="F259" s="121">
        <v>0</v>
      </c>
      <c r="G259" s="121">
        <v>0</v>
      </c>
      <c r="H259" s="278"/>
    </row>
    <row r="260" spans="1:8" ht="12.75">
      <c r="A260" s="124" t="s">
        <v>395</v>
      </c>
      <c r="B260" s="127"/>
      <c r="C260" s="119" t="s">
        <v>155</v>
      </c>
      <c r="D260" s="131"/>
      <c r="E260" s="131"/>
      <c r="F260" s="121">
        <v>0</v>
      </c>
      <c r="G260" s="121">
        <v>0</v>
      </c>
      <c r="H260" s="278"/>
    </row>
    <row r="261" spans="1:8" ht="12.75">
      <c r="A261" s="124" t="s">
        <v>396</v>
      </c>
      <c r="B261" s="127"/>
      <c r="C261" s="119" t="s">
        <v>155</v>
      </c>
      <c r="D261" s="131"/>
      <c r="E261" s="131"/>
      <c r="F261" s="121">
        <v>0</v>
      </c>
      <c r="G261" s="121">
        <v>0</v>
      </c>
      <c r="H261" s="278"/>
    </row>
    <row r="262" spans="1:8" ht="12.75">
      <c r="A262" s="124" t="s">
        <v>457</v>
      </c>
      <c r="B262" s="127"/>
      <c r="C262" s="119" t="s">
        <v>155</v>
      </c>
      <c r="D262" s="131"/>
      <c r="E262" s="131"/>
      <c r="F262" s="121">
        <v>0</v>
      </c>
      <c r="G262" s="121">
        <v>0</v>
      </c>
      <c r="H262" s="278"/>
    </row>
    <row r="263" spans="1:8" ht="12.75">
      <c r="A263" s="124" t="s">
        <v>585</v>
      </c>
      <c r="B263" s="127"/>
      <c r="C263" s="119" t="s">
        <v>155</v>
      </c>
      <c r="D263" s="131"/>
      <c r="E263" s="131"/>
      <c r="F263" s="121">
        <v>0</v>
      </c>
      <c r="G263" s="121">
        <v>0</v>
      </c>
      <c r="H263" s="278"/>
    </row>
    <row r="264" spans="1:8" ht="12.75">
      <c r="A264" s="124" t="s">
        <v>397</v>
      </c>
      <c r="B264" s="127"/>
      <c r="C264" s="119" t="s">
        <v>155</v>
      </c>
      <c r="D264" s="131"/>
      <c r="E264" s="131"/>
      <c r="F264" s="121">
        <v>0</v>
      </c>
      <c r="G264" s="121">
        <v>0</v>
      </c>
      <c r="H264" s="278"/>
    </row>
    <row r="265" spans="1:8" ht="12.75">
      <c r="A265" s="124" t="s">
        <v>398</v>
      </c>
      <c r="B265" s="127"/>
      <c r="C265" s="119" t="s">
        <v>155</v>
      </c>
      <c r="D265" s="131"/>
      <c r="E265" s="131"/>
      <c r="F265" s="121">
        <v>0</v>
      </c>
      <c r="G265" s="121">
        <v>0</v>
      </c>
      <c r="H265" s="278"/>
    </row>
    <row r="266" spans="1:8" ht="12.75">
      <c r="A266" s="124" t="s">
        <v>399</v>
      </c>
      <c r="B266" s="127"/>
      <c r="C266" s="119" t="s">
        <v>155</v>
      </c>
      <c r="D266" s="131"/>
      <c r="E266" s="131"/>
      <c r="F266" s="121">
        <v>0</v>
      </c>
      <c r="G266" s="121">
        <v>0</v>
      </c>
      <c r="H266" s="278"/>
    </row>
    <row r="267" spans="1:8" ht="12.75">
      <c r="A267" s="124" t="s">
        <v>400</v>
      </c>
      <c r="B267" s="127"/>
      <c r="C267" s="119" t="s">
        <v>155</v>
      </c>
      <c r="D267" s="131"/>
      <c r="E267" s="131"/>
      <c r="F267" s="121">
        <v>0</v>
      </c>
      <c r="G267" s="121">
        <v>0</v>
      </c>
      <c r="H267" s="278"/>
    </row>
    <row r="268" spans="1:8" ht="12.75">
      <c r="A268" s="124" t="s">
        <v>401</v>
      </c>
      <c r="B268" s="127"/>
      <c r="C268" s="119" t="s">
        <v>155</v>
      </c>
      <c r="D268" s="131"/>
      <c r="E268" s="131"/>
      <c r="F268" s="121">
        <v>0</v>
      </c>
      <c r="G268" s="121">
        <v>0</v>
      </c>
      <c r="H268" s="278"/>
    </row>
    <row r="269" spans="1:8" ht="12.75">
      <c r="A269" s="124" t="s">
        <v>402</v>
      </c>
      <c r="B269" s="127" t="s">
        <v>155</v>
      </c>
      <c r="C269" s="119"/>
      <c r="D269" s="131"/>
      <c r="E269" s="131"/>
      <c r="F269" s="121">
        <v>0</v>
      </c>
      <c r="G269" s="121">
        <v>0</v>
      </c>
      <c r="H269" s="278"/>
    </row>
    <row r="270" spans="1:8" ht="12.75">
      <c r="A270" s="124" t="s">
        <v>403</v>
      </c>
      <c r="B270" s="127"/>
      <c r="C270" s="119" t="s">
        <v>155</v>
      </c>
      <c r="D270" s="131"/>
      <c r="E270" s="131"/>
      <c r="F270" s="121">
        <v>0</v>
      </c>
      <c r="G270" s="121">
        <v>0</v>
      </c>
      <c r="H270" s="278"/>
    </row>
    <row r="271" spans="1:8" ht="12.75">
      <c r="A271" s="124" t="s">
        <v>404</v>
      </c>
      <c r="B271" s="127"/>
      <c r="C271" s="119" t="s">
        <v>155</v>
      </c>
      <c r="D271" s="131"/>
      <c r="E271" s="131"/>
      <c r="F271" s="121">
        <v>0</v>
      </c>
      <c r="G271" s="121">
        <v>0</v>
      </c>
      <c r="H271" s="278"/>
    </row>
    <row r="272" spans="1:8" ht="12.75">
      <c r="A272" s="124" t="s">
        <v>405</v>
      </c>
      <c r="B272" s="127"/>
      <c r="C272" s="119" t="s">
        <v>155</v>
      </c>
      <c r="D272" s="131"/>
      <c r="E272" s="131"/>
      <c r="F272" s="121">
        <v>0</v>
      </c>
      <c r="G272" s="121">
        <v>0</v>
      </c>
      <c r="H272" s="278"/>
    </row>
    <row r="273" spans="1:8" ht="12.75">
      <c r="A273" s="124" t="s">
        <v>406</v>
      </c>
      <c r="B273" s="127"/>
      <c r="C273" s="119" t="s">
        <v>155</v>
      </c>
      <c r="D273" s="131"/>
      <c r="E273" s="131"/>
      <c r="F273" s="121">
        <v>0</v>
      </c>
      <c r="G273" s="121">
        <v>0</v>
      </c>
      <c r="H273" s="278"/>
    </row>
    <row r="274" spans="1:8" ht="12.75">
      <c r="A274" s="124" t="s">
        <v>407</v>
      </c>
      <c r="B274" s="127"/>
      <c r="C274" s="119" t="s">
        <v>155</v>
      </c>
      <c r="D274" s="131"/>
      <c r="E274" s="131"/>
      <c r="F274" s="121">
        <v>0</v>
      </c>
      <c r="G274" s="121">
        <v>0</v>
      </c>
      <c r="H274" s="278"/>
    </row>
    <row r="275" spans="1:8" ht="12.75">
      <c r="A275" s="124" t="s">
        <v>408</v>
      </c>
      <c r="B275" s="127"/>
      <c r="C275" s="119" t="s">
        <v>155</v>
      </c>
      <c r="D275" s="131"/>
      <c r="E275" s="131"/>
      <c r="F275" s="121">
        <v>0</v>
      </c>
      <c r="G275" s="121">
        <v>0</v>
      </c>
      <c r="H275" s="278"/>
    </row>
    <row r="276" spans="1:8" ht="12.75">
      <c r="A276" s="124" t="s">
        <v>409</v>
      </c>
      <c r="B276" s="127"/>
      <c r="C276" s="119" t="s">
        <v>155</v>
      </c>
      <c r="D276" s="131"/>
      <c r="E276" s="131"/>
      <c r="F276" s="121">
        <v>0</v>
      </c>
      <c r="G276" s="121">
        <v>0</v>
      </c>
      <c r="H276" s="278"/>
    </row>
    <row r="277" spans="1:8" ht="12.75">
      <c r="A277" s="124" t="s">
        <v>410</v>
      </c>
      <c r="B277" s="127"/>
      <c r="C277" s="119" t="s">
        <v>155</v>
      </c>
      <c r="D277" s="131"/>
      <c r="E277" s="131"/>
      <c r="F277" s="121">
        <v>0</v>
      </c>
      <c r="G277" s="121">
        <v>0</v>
      </c>
      <c r="H277" s="278"/>
    </row>
    <row r="278" spans="1:8" ht="12.75">
      <c r="A278" s="124" t="s">
        <v>411</v>
      </c>
      <c r="B278" s="127" t="s">
        <v>155</v>
      </c>
      <c r="C278" s="119"/>
      <c r="D278" s="131"/>
      <c r="E278" s="127"/>
      <c r="F278" s="121">
        <v>0</v>
      </c>
      <c r="G278" s="121">
        <v>0</v>
      </c>
      <c r="H278" s="278"/>
    </row>
    <row r="279" spans="1:8" ht="12.75">
      <c r="A279" s="124" t="s">
        <v>412</v>
      </c>
      <c r="B279" s="131" t="s">
        <v>155</v>
      </c>
      <c r="C279" s="119"/>
      <c r="D279" s="131"/>
      <c r="E279" s="131"/>
      <c r="F279" s="121">
        <v>0</v>
      </c>
      <c r="G279" s="121">
        <v>0</v>
      </c>
      <c r="H279" s="278"/>
    </row>
    <row r="280" spans="1:8" ht="12.75">
      <c r="A280" s="124" t="s">
        <v>413</v>
      </c>
      <c r="B280" s="131"/>
      <c r="C280" s="119" t="s">
        <v>155</v>
      </c>
      <c r="D280" s="131"/>
      <c r="E280" s="127" t="s">
        <v>155</v>
      </c>
      <c r="F280" s="121">
        <v>0</v>
      </c>
      <c r="G280" s="121">
        <v>0</v>
      </c>
      <c r="H280" s="278"/>
    </row>
    <row r="281" spans="1:8" ht="12.75">
      <c r="A281" s="124" t="s">
        <v>591</v>
      </c>
      <c r="B281" s="131"/>
      <c r="C281" s="119" t="s">
        <v>155</v>
      </c>
      <c r="D281" s="131"/>
      <c r="E281" s="131"/>
      <c r="F281" s="121">
        <v>0</v>
      </c>
      <c r="G281" s="121">
        <v>0</v>
      </c>
      <c r="H281" s="278"/>
    </row>
    <row r="282" spans="1:8" ht="12.75">
      <c r="A282" s="124" t="s">
        <v>458</v>
      </c>
      <c r="B282" s="131"/>
      <c r="C282" s="119" t="s">
        <v>155</v>
      </c>
      <c r="D282" s="131"/>
      <c r="E282" s="131"/>
      <c r="F282" s="121">
        <v>0</v>
      </c>
      <c r="G282" s="121">
        <v>0</v>
      </c>
      <c r="H282" s="278"/>
    </row>
    <row r="283" spans="1:8" ht="12.75">
      <c r="A283" s="124" t="s">
        <v>414</v>
      </c>
      <c r="B283" s="131"/>
      <c r="C283" s="119" t="s">
        <v>155</v>
      </c>
      <c r="D283" s="131"/>
      <c r="E283" s="131"/>
      <c r="F283" s="121">
        <v>0</v>
      </c>
      <c r="G283" s="121">
        <v>0</v>
      </c>
      <c r="H283" s="278"/>
    </row>
    <row r="284" spans="1:8" ht="12.75">
      <c r="A284" s="124" t="s">
        <v>415</v>
      </c>
      <c r="B284" s="131"/>
      <c r="C284" s="119" t="s">
        <v>155</v>
      </c>
      <c r="D284" s="131"/>
      <c r="E284" s="131"/>
      <c r="F284" s="121">
        <v>0</v>
      </c>
      <c r="G284" s="121">
        <v>0</v>
      </c>
      <c r="H284" s="278"/>
    </row>
    <row r="285" spans="1:8" ht="12.75">
      <c r="A285" s="124" t="s">
        <v>416</v>
      </c>
      <c r="B285" s="131"/>
      <c r="C285" s="119" t="s">
        <v>155</v>
      </c>
      <c r="D285" s="131"/>
      <c r="E285" s="131"/>
      <c r="F285" s="121">
        <v>0</v>
      </c>
      <c r="G285" s="121">
        <v>0</v>
      </c>
      <c r="H285" s="278"/>
    </row>
    <row r="286" spans="1:8" ht="12.75">
      <c r="A286" s="124" t="s">
        <v>459</v>
      </c>
      <c r="B286" s="131"/>
      <c r="C286" s="119" t="s">
        <v>155</v>
      </c>
      <c r="D286" s="131"/>
      <c r="E286" s="131"/>
      <c r="F286" s="121">
        <v>0</v>
      </c>
      <c r="G286" s="121">
        <v>1</v>
      </c>
      <c r="H286" s="278"/>
    </row>
    <row r="287" spans="1:8" ht="12.75">
      <c r="A287" s="124" t="s">
        <v>417</v>
      </c>
      <c r="B287" s="131"/>
      <c r="C287" s="119" t="s">
        <v>155</v>
      </c>
      <c r="D287" s="131"/>
      <c r="E287" s="131"/>
      <c r="F287" s="121">
        <v>0</v>
      </c>
      <c r="G287" s="121">
        <v>0</v>
      </c>
      <c r="H287" s="278"/>
    </row>
    <row r="288" spans="1:8" ht="12.75">
      <c r="A288" s="124" t="s">
        <v>418</v>
      </c>
      <c r="B288" s="131"/>
      <c r="C288" s="119" t="s">
        <v>155</v>
      </c>
      <c r="D288" s="131"/>
      <c r="E288" s="131"/>
      <c r="F288" s="121">
        <v>0</v>
      </c>
      <c r="G288" s="121">
        <v>0</v>
      </c>
      <c r="H288" s="278"/>
    </row>
    <row r="289" spans="1:8" ht="12.75">
      <c r="A289" s="124" t="s">
        <v>419</v>
      </c>
      <c r="B289" s="131"/>
      <c r="C289" s="119" t="s">
        <v>155</v>
      </c>
      <c r="D289" s="131"/>
      <c r="E289" s="131"/>
      <c r="F289" s="121">
        <v>0</v>
      </c>
      <c r="G289" s="121">
        <v>0</v>
      </c>
      <c r="H289" s="278"/>
    </row>
    <row r="290" spans="1:8" ht="12.75">
      <c r="A290" s="124" t="s">
        <v>420</v>
      </c>
      <c r="B290" s="131"/>
      <c r="C290" s="119" t="s">
        <v>155</v>
      </c>
      <c r="D290" s="131"/>
      <c r="E290" s="131"/>
      <c r="F290" s="121">
        <v>0</v>
      </c>
      <c r="G290" s="121">
        <v>0</v>
      </c>
      <c r="H290" s="278"/>
    </row>
    <row r="291" spans="1:8" ht="12.75">
      <c r="A291" s="124" t="s">
        <v>421</v>
      </c>
      <c r="B291" s="131"/>
      <c r="C291" s="119" t="s">
        <v>155</v>
      </c>
      <c r="D291" s="131"/>
      <c r="E291" s="131"/>
      <c r="F291" s="121">
        <v>0</v>
      </c>
      <c r="G291" s="121">
        <v>0</v>
      </c>
      <c r="H291" s="278"/>
    </row>
    <row r="292" spans="1:8" ht="12.75">
      <c r="A292" s="124" t="s">
        <v>422</v>
      </c>
      <c r="B292" s="131"/>
      <c r="C292" s="119" t="s">
        <v>155</v>
      </c>
      <c r="D292" s="131"/>
      <c r="E292" s="131"/>
      <c r="F292" s="121">
        <v>0</v>
      </c>
      <c r="G292" s="121">
        <v>0</v>
      </c>
      <c r="H292" s="278"/>
    </row>
    <row r="293" spans="1:8" ht="12.75">
      <c r="A293" s="124" t="s">
        <v>423</v>
      </c>
      <c r="B293" s="131"/>
      <c r="C293" s="119" t="s">
        <v>155</v>
      </c>
      <c r="D293" s="131"/>
      <c r="E293" s="131"/>
      <c r="F293" s="121">
        <v>0</v>
      </c>
      <c r="G293" s="121">
        <v>0</v>
      </c>
      <c r="H293" s="278"/>
    </row>
    <row r="294" spans="1:8" ht="12.75">
      <c r="A294" s="124" t="s">
        <v>424</v>
      </c>
      <c r="B294" s="131"/>
      <c r="C294" s="119" t="s">
        <v>155</v>
      </c>
      <c r="D294" s="131"/>
      <c r="E294" s="131"/>
      <c r="F294" s="121">
        <v>0</v>
      </c>
      <c r="G294" s="121">
        <v>0</v>
      </c>
      <c r="H294" s="278"/>
    </row>
    <row r="295" spans="1:8" ht="12.75">
      <c r="A295" s="124" t="s">
        <v>425</v>
      </c>
      <c r="B295" s="131"/>
      <c r="C295" s="119" t="s">
        <v>155</v>
      </c>
      <c r="D295" s="131"/>
      <c r="E295" s="131"/>
      <c r="F295" s="121">
        <v>0</v>
      </c>
      <c r="G295" s="121">
        <v>0</v>
      </c>
      <c r="H295" s="278"/>
    </row>
    <row r="296" spans="1:8" ht="12.75">
      <c r="A296" s="124" t="s">
        <v>426</v>
      </c>
      <c r="B296" s="131"/>
      <c r="C296" s="119" t="s">
        <v>155</v>
      </c>
      <c r="D296" s="131"/>
      <c r="E296" s="131"/>
      <c r="F296" s="121">
        <v>0</v>
      </c>
      <c r="G296" s="121">
        <v>0</v>
      </c>
      <c r="H296" s="278"/>
    </row>
    <row r="297" spans="1:8" ht="13.5" thickBot="1">
      <c r="A297" s="132" t="s">
        <v>427</v>
      </c>
      <c r="B297" s="133"/>
      <c r="C297" s="134" t="s">
        <v>155</v>
      </c>
      <c r="D297" s="133"/>
      <c r="E297" s="133"/>
      <c r="F297" s="121">
        <v>0</v>
      </c>
      <c r="G297" s="121">
        <v>0</v>
      </c>
      <c r="H297" s="278"/>
    </row>
    <row r="298" spans="1:8" ht="13.5" thickBot="1">
      <c r="A298" s="83" t="s">
        <v>428</v>
      </c>
      <c r="B298" s="84"/>
      <c r="C298" s="85"/>
      <c r="D298" s="84"/>
      <c r="E298" s="84"/>
      <c r="F298" s="147">
        <f>SUM(F5:F297)</f>
        <v>231</v>
      </c>
      <c r="G298" s="147">
        <f>SUM(G5:G297)</f>
        <v>3249</v>
      </c>
      <c r="H298" s="279"/>
    </row>
    <row r="299" spans="1:8" ht="12.75">
      <c r="A299" s="16"/>
      <c r="B299" s="16"/>
      <c r="C299" s="16"/>
      <c r="D299" s="16"/>
      <c r="E299" s="16"/>
      <c r="F299" s="239"/>
      <c r="G299" s="239"/>
      <c r="H299" s="239"/>
    </row>
    <row r="300" spans="1:9" ht="31.5" customHeight="1">
      <c r="A300" s="488" t="s">
        <v>432</v>
      </c>
      <c r="B300" s="488"/>
      <c r="C300" s="488"/>
      <c r="D300" s="488"/>
      <c r="E300" s="488"/>
      <c r="F300" s="488"/>
      <c r="G300" s="488"/>
      <c r="H300" s="275"/>
      <c r="I300" s="78"/>
    </row>
    <row r="301" spans="1:9" ht="27.75" customHeight="1">
      <c r="A301" s="489" t="s">
        <v>433</v>
      </c>
      <c r="B301" s="489"/>
      <c r="C301" s="489"/>
      <c r="D301" s="489"/>
      <c r="E301" s="489"/>
      <c r="F301" s="489"/>
      <c r="G301" s="489"/>
      <c r="H301" s="276"/>
      <c r="I301" s="79"/>
    </row>
    <row r="302" spans="1:8" ht="12.75">
      <c r="A302" s="16"/>
      <c r="B302" s="16"/>
      <c r="C302" s="16"/>
      <c r="D302" s="16"/>
      <c r="E302" s="16"/>
      <c r="F302" s="16"/>
      <c r="G302" s="16"/>
      <c r="H302" s="16"/>
    </row>
  </sheetData>
  <sheetProtection/>
  <autoFilter ref="F3:G298"/>
  <mergeCells count="8">
    <mergeCell ref="A300:G300"/>
    <mergeCell ref="A301:G301"/>
    <mergeCell ref="A1:G1"/>
    <mergeCell ref="A3:A4"/>
    <mergeCell ref="B3:E3"/>
    <mergeCell ref="A2:G2"/>
    <mergeCell ref="F3:F4"/>
    <mergeCell ref="G3:G4"/>
  </mergeCells>
  <printOptions headings="1" horizontalCentered="1"/>
  <pageMargins left="0.7" right="0.7" top="0.75" bottom="0.75" header="0.3" footer="0.3"/>
  <pageSetup fitToHeight="5" fitToWidth="1" horizontalDpi="600" verticalDpi="600" orientation="portrait" scale="80"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1:U18"/>
  <sheetViews>
    <sheetView zoomScalePageLayoutView="0" workbookViewId="0" topLeftCell="A1">
      <selection activeCell="A1" sqref="A1:M1"/>
    </sheetView>
  </sheetViews>
  <sheetFormatPr defaultColWidth="9.140625" defaultRowHeight="12.75"/>
  <cols>
    <col min="1" max="1" width="10.57421875" style="0" customWidth="1"/>
    <col min="2" max="2" width="9.140625" style="0" customWidth="1"/>
    <col min="3" max="3" width="8.140625" style="0" customWidth="1"/>
    <col min="4" max="4" width="11.57421875" style="0" customWidth="1"/>
    <col min="5" max="5" width="10.28125" style="0" bestFit="1" customWidth="1"/>
    <col min="6" max="6" width="12.8515625" style="0" bestFit="1" customWidth="1"/>
    <col min="7" max="7" width="12.00390625" style="0" customWidth="1"/>
    <col min="8" max="8" width="9.57421875" style="0" customWidth="1"/>
    <col min="9" max="9" width="12.00390625" style="0" customWidth="1"/>
    <col min="10" max="10" width="1.8515625" style="0" customWidth="1"/>
  </cols>
  <sheetData>
    <row r="1" spans="1:10" ht="34.5" customHeight="1">
      <c r="A1" s="481" t="s">
        <v>110</v>
      </c>
      <c r="B1" s="482"/>
      <c r="C1" s="482"/>
      <c r="D1" s="482"/>
      <c r="E1" s="482"/>
      <c r="F1" s="482"/>
      <c r="G1" s="482"/>
      <c r="H1" s="482"/>
      <c r="I1" s="482"/>
      <c r="J1" s="16"/>
    </row>
    <row r="2" spans="1:10" ht="16.5" customHeight="1" thickBot="1">
      <c r="A2" s="485" t="str">
        <f>MonthlyTitle</f>
        <v>Through December 2014 - Southern California Edison</v>
      </c>
      <c r="B2" s="485"/>
      <c r="C2" s="485"/>
      <c r="D2" s="485"/>
      <c r="E2" s="485"/>
      <c r="F2" s="485"/>
      <c r="G2" s="485"/>
      <c r="H2" s="485"/>
      <c r="I2" s="485"/>
      <c r="J2" s="16"/>
    </row>
    <row r="3" spans="1:10" ht="41.25" customHeight="1">
      <c r="A3" s="86">
        <v>2013</v>
      </c>
      <c r="B3" s="87" t="s">
        <v>435</v>
      </c>
      <c r="C3" s="87" t="s">
        <v>434</v>
      </c>
      <c r="D3" s="87" t="s">
        <v>436</v>
      </c>
      <c r="E3" s="87" t="s">
        <v>2</v>
      </c>
      <c r="F3" s="87" t="s">
        <v>437</v>
      </c>
      <c r="G3" s="87" t="s">
        <v>65</v>
      </c>
      <c r="H3" s="87" t="s">
        <v>77</v>
      </c>
      <c r="I3" s="88" t="s">
        <v>438</v>
      </c>
      <c r="J3" s="16"/>
    </row>
    <row r="4" spans="1:10" ht="12.75">
      <c r="A4" s="81" t="s">
        <v>14</v>
      </c>
      <c r="B4" s="31"/>
      <c r="C4" s="48"/>
      <c r="D4" s="49">
        <f>+'CARE Table 2'!W6</f>
        <v>1324151</v>
      </c>
      <c r="E4" s="50">
        <f>SUM(B4:D4)</f>
        <v>1324151</v>
      </c>
      <c r="F4" s="50">
        <f>+'CARE Table 2'!X6</f>
        <v>1499829.7847310002</v>
      </c>
      <c r="G4" s="59">
        <f>_xlfn.IFERROR(E4/F4,"")</f>
        <v>0.882867518354752</v>
      </c>
      <c r="H4" s="59">
        <v>0</v>
      </c>
      <c r="I4" s="251">
        <v>4300023</v>
      </c>
      <c r="J4" s="16"/>
    </row>
    <row r="5" spans="1:10" ht="12.75">
      <c r="A5" s="81" t="s">
        <v>15</v>
      </c>
      <c r="B5" s="31"/>
      <c r="C5" s="31"/>
      <c r="D5" s="49">
        <f>+'CARE Table 2'!W7</f>
        <v>1331639</v>
      </c>
      <c r="E5" s="50">
        <f aca="true" t="shared" si="0" ref="E5:E10">SUM(B5:D5)</f>
        <v>1331639</v>
      </c>
      <c r="F5" s="50">
        <f>+'CARE Table 2'!X7</f>
        <v>1499829.7847310002</v>
      </c>
      <c r="G5" s="59">
        <f aca="true" t="shared" si="1" ref="G5:G10">_xlfn.IFERROR(E5/F5,"")</f>
        <v>0.8878600848954564</v>
      </c>
      <c r="H5" s="59">
        <v>0</v>
      </c>
      <c r="I5" s="251">
        <v>4300023</v>
      </c>
      <c r="J5" s="16"/>
    </row>
    <row r="6" spans="1:10" ht="12.75">
      <c r="A6" s="81" t="s">
        <v>16</v>
      </c>
      <c r="B6" s="31"/>
      <c r="C6" s="31"/>
      <c r="D6" s="49">
        <f>+'CARE Table 2'!W8</f>
        <v>1321633</v>
      </c>
      <c r="E6" s="50">
        <f t="shared" si="0"/>
        <v>1321633</v>
      </c>
      <c r="F6" s="50">
        <f>+'CARE Table 2'!X8</f>
        <v>1499829.7847310002</v>
      </c>
      <c r="G6" s="59">
        <f t="shared" si="1"/>
        <v>0.8811886611766678</v>
      </c>
      <c r="H6" s="59">
        <v>0</v>
      </c>
      <c r="I6" s="251">
        <v>4300023</v>
      </c>
      <c r="J6" s="16"/>
    </row>
    <row r="7" spans="1:10" ht="12.75">
      <c r="A7" s="81" t="s">
        <v>17</v>
      </c>
      <c r="B7" s="31"/>
      <c r="C7" s="31"/>
      <c r="D7" s="49">
        <f>+'CARE Table 2'!W9</f>
        <v>1314890</v>
      </c>
      <c r="E7" s="50">
        <f t="shared" si="0"/>
        <v>1314890</v>
      </c>
      <c r="F7" s="50">
        <f>+'CARE Table 2'!X9</f>
        <v>1499829.7847310002</v>
      </c>
      <c r="G7" s="59">
        <f t="shared" si="1"/>
        <v>0.8766928176691932</v>
      </c>
      <c r="H7" s="59">
        <v>0</v>
      </c>
      <c r="I7" s="251">
        <v>4300023</v>
      </c>
      <c r="J7" s="16"/>
    </row>
    <row r="8" spans="1:10" ht="12.75">
      <c r="A8" s="81" t="s">
        <v>18</v>
      </c>
      <c r="B8" s="31"/>
      <c r="C8" s="31"/>
      <c r="D8" s="49">
        <f>+'CARE Table 2'!W10</f>
        <v>1312506</v>
      </c>
      <c r="E8" s="50">
        <f t="shared" si="0"/>
        <v>1312506</v>
      </c>
      <c r="F8" s="50">
        <f>+'CARE Table 2'!X10</f>
        <v>1499829.7847310002</v>
      </c>
      <c r="G8" s="59">
        <f t="shared" si="1"/>
        <v>0.8751033039628577</v>
      </c>
      <c r="H8" s="59">
        <v>0</v>
      </c>
      <c r="I8" s="251">
        <v>4300023</v>
      </c>
      <c r="J8" s="16"/>
    </row>
    <row r="9" spans="1:21" ht="12.75">
      <c r="A9" s="81" t="s">
        <v>19</v>
      </c>
      <c r="B9" s="31"/>
      <c r="C9" s="31"/>
      <c r="D9" s="49">
        <f>+'CARE Table 2'!W11</f>
        <v>1319075</v>
      </c>
      <c r="E9" s="50">
        <f t="shared" si="0"/>
        <v>1319075</v>
      </c>
      <c r="F9" s="50">
        <f>+'CARE Table 2'!X11</f>
        <v>1499829.7847310002</v>
      </c>
      <c r="G9" s="59">
        <f t="shared" si="1"/>
        <v>0.8794831343055244</v>
      </c>
      <c r="H9" s="59">
        <v>0</v>
      </c>
      <c r="I9" s="251">
        <v>4300023</v>
      </c>
      <c r="J9" s="16"/>
      <c r="U9" s="17"/>
    </row>
    <row r="10" spans="1:11" ht="12.75">
      <c r="A10" s="81" t="s">
        <v>20</v>
      </c>
      <c r="B10" s="31"/>
      <c r="C10" s="31"/>
      <c r="D10" s="49">
        <f>+'CARE Table 2'!W12</f>
        <v>1321221</v>
      </c>
      <c r="E10" s="50">
        <f t="shared" si="0"/>
        <v>1321221</v>
      </c>
      <c r="F10" s="50">
        <f>+'CARE Table 2'!X12</f>
        <v>1499829.7847310002</v>
      </c>
      <c r="G10" s="59">
        <f t="shared" si="1"/>
        <v>0.8809139633381569</v>
      </c>
      <c r="H10" s="59">
        <v>0</v>
      </c>
      <c r="I10" s="251">
        <v>4300023</v>
      </c>
      <c r="J10" s="16"/>
      <c r="K10" s="138"/>
    </row>
    <row r="11" spans="1:10" ht="12.75">
      <c r="A11" s="81" t="s">
        <v>21</v>
      </c>
      <c r="B11" s="31"/>
      <c r="C11" s="31"/>
      <c r="D11" s="49">
        <f>+'CARE Table 2'!W13</f>
        <v>1322556</v>
      </c>
      <c r="E11" s="50">
        <f>SUM(B11:D11)</f>
        <v>1322556</v>
      </c>
      <c r="F11" s="50">
        <f>+'CARE Table 2'!X13</f>
        <v>1499829.7847310002</v>
      </c>
      <c r="G11" s="59">
        <f>_xlfn.IFERROR(E11/F11,"")</f>
        <v>0.8818040643440116</v>
      </c>
      <c r="H11" s="59">
        <v>0</v>
      </c>
      <c r="I11" s="251">
        <v>4300023</v>
      </c>
      <c r="J11" s="16"/>
    </row>
    <row r="12" spans="1:10" ht="12.75">
      <c r="A12" s="81" t="s">
        <v>22</v>
      </c>
      <c r="B12" s="31"/>
      <c r="C12" s="31"/>
      <c r="D12" s="49">
        <f>+'CARE Table 2'!W14</f>
        <v>1333416</v>
      </c>
      <c r="E12" s="50">
        <f>SUM(B12:D12)</f>
        <v>1333416</v>
      </c>
      <c r="F12" s="50">
        <f>+'CARE Table 2'!X14</f>
        <v>1499829.7847310002</v>
      </c>
      <c r="G12" s="59">
        <f>_xlfn.IFERROR(E12/F12,"")</f>
        <v>0.8890448860096167</v>
      </c>
      <c r="H12" s="59">
        <v>0</v>
      </c>
      <c r="I12" s="251">
        <v>4300023</v>
      </c>
      <c r="J12" s="16"/>
    </row>
    <row r="13" spans="1:10" ht="12.75">
      <c r="A13" s="81" t="s">
        <v>23</v>
      </c>
      <c r="B13" s="31"/>
      <c r="C13" s="31"/>
      <c r="D13" s="49">
        <f>+'CARE Table 2'!W15</f>
        <v>1329323</v>
      </c>
      <c r="E13" s="50">
        <f>SUM(B13:D13)</f>
        <v>1329323</v>
      </c>
      <c r="F13" s="50">
        <f>+'CARE Table 2'!X15</f>
        <v>1499829.7847310002</v>
      </c>
      <c r="G13" s="59">
        <f>_xlfn.IFERROR(E13/F13,"")</f>
        <v>0.8863159096673219</v>
      </c>
      <c r="H13" s="59">
        <v>0</v>
      </c>
      <c r="I13" s="251">
        <v>4300023</v>
      </c>
      <c r="J13" s="16"/>
    </row>
    <row r="14" spans="1:10" ht="12.75">
      <c r="A14" s="81" t="s">
        <v>24</v>
      </c>
      <c r="B14" s="31"/>
      <c r="C14" s="31"/>
      <c r="D14" s="49">
        <f>+'CARE Table 2'!W16</f>
        <v>1321462</v>
      </c>
      <c r="E14" s="50">
        <f>SUM(B14:D14)</f>
        <v>1321462</v>
      </c>
      <c r="F14" s="50">
        <f>+'CARE Table 2'!X16</f>
        <v>1499829.7847310002</v>
      </c>
      <c r="G14" s="59">
        <f>_xlfn.IFERROR(E14/F14,"")</f>
        <v>0.8810746482388393</v>
      </c>
      <c r="H14" s="59">
        <v>0</v>
      </c>
      <c r="I14" s="251">
        <v>4300023</v>
      </c>
      <c r="J14" s="16"/>
    </row>
    <row r="15" spans="1:10" ht="13.5" thickBot="1">
      <c r="A15" s="89" t="s">
        <v>25</v>
      </c>
      <c r="B15" s="32"/>
      <c r="C15" s="32"/>
      <c r="D15" s="49">
        <f>+'CARE Table 2'!W17</f>
        <v>1311210</v>
      </c>
      <c r="E15" s="400">
        <f>SUM(B15:D15)</f>
        <v>1311210</v>
      </c>
      <c r="F15" s="400">
        <f>+'CARE Table 2'!X17</f>
        <v>1499829.7847310002</v>
      </c>
      <c r="G15" s="105">
        <f>_xlfn.IFERROR(E15/F15,"")</f>
        <v>0.8742392059077359</v>
      </c>
      <c r="H15" s="59">
        <v>0</v>
      </c>
      <c r="I15" s="251">
        <v>4300023</v>
      </c>
      <c r="J15" s="16"/>
    </row>
    <row r="16" spans="1:10" ht="13.5" thickBot="1">
      <c r="A16" s="83" t="s">
        <v>13</v>
      </c>
      <c r="B16" s="94"/>
      <c r="C16" s="94"/>
      <c r="D16" s="267">
        <f>+'CARE Table 2'!W18</f>
        <v>1311210</v>
      </c>
      <c r="E16" s="142">
        <f>+E15</f>
        <v>1311210</v>
      </c>
      <c r="F16" s="267">
        <f>'CARE Table 2'!X18</f>
        <v>1499829.7847310002</v>
      </c>
      <c r="G16" s="91">
        <f>_xlfn.IFERROR(E16/F16,"")</f>
        <v>0.8742392059077359</v>
      </c>
      <c r="H16" s="92">
        <f>SUM(H4:H15)</f>
        <v>0</v>
      </c>
      <c r="I16" s="93">
        <f>+I4</f>
        <v>4300023</v>
      </c>
      <c r="J16" s="16"/>
    </row>
    <row r="17" spans="1:10" ht="12.75">
      <c r="A17" s="16"/>
      <c r="B17" s="16"/>
      <c r="C17" s="16"/>
      <c r="D17" s="16"/>
      <c r="E17" s="16"/>
      <c r="F17" s="16"/>
      <c r="G17" s="16"/>
      <c r="H17" s="16"/>
      <c r="I17" s="16"/>
      <c r="J17" s="16"/>
    </row>
    <row r="18" ht="12.75">
      <c r="A18" s="150"/>
    </row>
  </sheetData>
  <sheetProtection/>
  <mergeCells count="2">
    <mergeCell ref="A1:I1"/>
    <mergeCell ref="A2:I2"/>
  </mergeCells>
  <printOptions headings="1" horizontalCentered="1"/>
  <pageMargins left="0.7" right="0.7" top="0.75" bottom="0.75" header="0.3" footer="0.3"/>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theme="0"/>
    <pageSetUpPr fitToPage="1"/>
  </sheetPr>
  <dimension ref="A1:F8"/>
  <sheetViews>
    <sheetView zoomScalePageLayoutView="0" workbookViewId="0" topLeftCell="A1">
      <selection activeCell="A1" sqref="A1:M1"/>
    </sheetView>
  </sheetViews>
  <sheetFormatPr defaultColWidth="9.140625" defaultRowHeight="12.75"/>
  <cols>
    <col min="1" max="1" width="17.57421875" style="0" customWidth="1"/>
    <col min="2" max="2" width="14.8515625" style="0" customWidth="1"/>
    <col min="3" max="3" width="14.57421875" style="0" customWidth="1"/>
    <col min="4" max="4" width="15.00390625" style="0" customWidth="1"/>
    <col min="5" max="5" width="15.140625" style="0" bestFit="1" customWidth="1"/>
    <col min="6" max="6" width="1.8515625" style="0" customWidth="1"/>
  </cols>
  <sheetData>
    <row r="1" spans="1:6" ht="34.5" customHeight="1">
      <c r="A1" s="484" t="s">
        <v>111</v>
      </c>
      <c r="B1" s="485"/>
      <c r="C1" s="485"/>
      <c r="D1" s="485"/>
      <c r="E1" s="485"/>
      <c r="F1" s="16"/>
    </row>
    <row r="2" spans="1:6" ht="16.5" customHeight="1" thickBot="1">
      <c r="A2" s="485" t="str">
        <f>MonthlyTitle</f>
        <v>Through December 2014 - Southern California Edison</v>
      </c>
      <c r="B2" s="485"/>
      <c r="C2" s="485"/>
      <c r="D2" s="485"/>
      <c r="E2" s="485"/>
      <c r="F2" s="16"/>
    </row>
    <row r="3" spans="1:6" ht="48" customHeight="1">
      <c r="A3" s="95"/>
      <c r="B3" s="96" t="s">
        <v>96</v>
      </c>
      <c r="C3" s="87" t="s">
        <v>97</v>
      </c>
      <c r="D3" s="87" t="s">
        <v>98</v>
      </c>
      <c r="E3" s="88" t="s">
        <v>99</v>
      </c>
      <c r="F3" s="16"/>
    </row>
    <row r="4" spans="1:6" ht="12.75">
      <c r="A4" s="97" t="s">
        <v>10</v>
      </c>
      <c r="B4" s="1"/>
      <c r="C4" s="1"/>
      <c r="D4" s="1"/>
      <c r="E4" s="98"/>
      <c r="F4" s="16"/>
    </row>
    <row r="5" spans="1:6" s="17" customFormat="1" ht="13.5" thickBot="1">
      <c r="A5" s="89" t="s">
        <v>80</v>
      </c>
      <c r="B5" s="283">
        <v>432000</v>
      </c>
      <c r="C5" s="283">
        <v>18554.2</v>
      </c>
      <c r="D5" s="283">
        <v>372989.2</v>
      </c>
      <c r="E5" s="284">
        <f>+D5/B5</f>
        <v>0.863400925925926</v>
      </c>
      <c r="F5" s="76"/>
    </row>
    <row r="6" spans="1:6" s="17" customFormat="1" ht="13.5" thickBot="1">
      <c r="A6" s="83" t="s">
        <v>81</v>
      </c>
      <c r="B6" s="285">
        <f>+B5</f>
        <v>432000</v>
      </c>
      <c r="C6" s="285">
        <f>+C5</f>
        <v>18554.2</v>
      </c>
      <c r="D6" s="285">
        <f>+D5</f>
        <v>372989.2</v>
      </c>
      <c r="E6" s="286">
        <f>+E5</f>
        <v>0.863400925925926</v>
      </c>
      <c r="F6" s="76"/>
    </row>
    <row r="7" spans="1:6" ht="12.75">
      <c r="A7" s="16" t="s">
        <v>443</v>
      </c>
      <c r="B7" s="16"/>
      <c r="C7" s="16"/>
      <c r="D7" s="16"/>
      <c r="E7" s="16"/>
      <c r="F7" s="16"/>
    </row>
    <row r="8" spans="1:6" ht="12.75">
      <c r="A8" s="16"/>
      <c r="B8" s="16"/>
      <c r="C8" s="16"/>
      <c r="D8" s="16"/>
      <c r="E8" s="16"/>
      <c r="F8" s="16"/>
    </row>
  </sheetData>
  <sheetProtection/>
  <mergeCells count="2">
    <mergeCell ref="A1:E1"/>
    <mergeCell ref="A2:E2"/>
  </mergeCells>
  <printOptions headings="1" horizontalCentered="1"/>
  <pageMargins left="0.7" right="0.7" top="0.75" bottom="0.75" header="0.3" footer="0.3"/>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IV75"/>
  <sheetViews>
    <sheetView zoomScale="70" zoomScaleNormal="70" zoomScalePageLayoutView="0" workbookViewId="0" topLeftCell="A1">
      <selection activeCell="A1" sqref="A1:M1"/>
    </sheetView>
  </sheetViews>
  <sheetFormatPr defaultColWidth="9.140625" defaultRowHeight="12.75"/>
  <cols>
    <col min="1" max="1" width="10.140625" style="325" customWidth="1"/>
    <col min="2" max="2" width="18.421875" style="325" customWidth="1"/>
    <col min="3" max="3" width="24.00390625" style="325" customWidth="1"/>
    <col min="4" max="4" width="12.7109375" style="325" customWidth="1"/>
    <col min="5" max="5" width="12.28125" style="351" bestFit="1" customWidth="1"/>
    <col min="6" max="6" width="12.421875" style="325" customWidth="1"/>
    <col min="7" max="7" width="12.421875" style="351" customWidth="1"/>
    <col min="8" max="8" width="12.00390625" style="351" customWidth="1"/>
    <col min="9" max="9" width="12.28125" style="351" customWidth="1"/>
    <col min="10" max="10" width="12.421875" style="325" customWidth="1"/>
    <col min="11" max="11" width="12.00390625" style="325" customWidth="1"/>
    <col min="12" max="12" width="16.57421875" style="325" customWidth="1"/>
    <col min="13" max="13" width="12.00390625" style="325" customWidth="1"/>
    <col min="14" max="14" width="11.8515625" style="325" customWidth="1"/>
    <col min="15" max="15" width="14.8515625" style="325" customWidth="1"/>
    <col min="16" max="16" width="10.00390625" style="325" customWidth="1"/>
    <col min="17" max="19" width="9.140625" style="348" customWidth="1"/>
    <col min="20" max="16384" width="9.140625" style="325" customWidth="1"/>
  </cols>
  <sheetData>
    <row r="1" spans="1:19" ht="18.75" customHeight="1">
      <c r="A1" s="501" t="s">
        <v>625</v>
      </c>
      <c r="B1" s="501"/>
      <c r="C1" s="501"/>
      <c r="D1" s="501"/>
      <c r="E1" s="501"/>
      <c r="F1" s="501"/>
      <c r="G1" s="501"/>
      <c r="H1" s="501"/>
      <c r="I1" s="501"/>
      <c r="J1" s="501"/>
      <c r="K1" s="501"/>
      <c r="L1" s="501"/>
      <c r="M1" s="501"/>
      <c r="N1" s="501"/>
      <c r="O1" s="501"/>
      <c r="P1" s="501"/>
      <c r="Q1"/>
      <c r="R1"/>
      <c r="S1"/>
    </row>
    <row r="2" spans="1:19" ht="18.75" customHeight="1">
      <c r="A2" s="502" t="s">
        <v>626</v>
      </c>
      <c r="B2" s="502"/>
      <c r="C2" s="502"/>
      <c r="D2" s="502"/>
      <c r="E2" s="502"/>
      <c r="F2" s="502"/>
      <c r="G2" s="502"/>
      <c r="H2" s="502"/>
      <c r="I2" s="502"/>
      <c r="J2" s="502"/>
      <c r="K2" s="502"/>
      <c r="L2" s="502"/>
      <c r="M2" s="502"/>
      <c r="N2" s="502"/>
      <c r="O2" s="502"/>
      <c r="P2" s="502"/>
      <c r="Q2"/>
      <c r="R2"/>
      <c r="S2"/>
    </row>
    <row r="3" spans="1:19" ht="70.5" customHeight="1">
      <c r="A3" s="503" t="s">
        <v>627</v>
      </c>
      <c r="B3" s="504" t="s">
        <v>628</v>
      </c>
      <c r="C3" s="504" t="s">
        <v>629</v>
      </c>
      <c r="D3" s="504" t="s">
        <v>630</v>
      </c>
      <c r="E3" s="507" t="s">
        <v>631</v>
      </c>
      <c r="F3" s="507"/>
      <c r="G3" s="508" t="s">
        <v>632</v>
      </c>
      <c r="H3" s="508"/>
      <c r="I3" s="508"/>
      <c r="J3" s="509" t="s">
        <v>633</v>
      </c>
      <c r="K3" s="509"/>
      <c r="L3" s="509"/>
      <c r="M3" s="509" t="s">
        <v>634</v>
      </c>
      <c r="N3" s="509"/>
      <c r="O3" s="509"/>
      <c r="P3" s="496" t="s">
        <v>635</v>
      </c>
      <c r="Q3"/>
      <c r="R3"/>
      <c r="S3"/>
    </row>
    <row r="4" spans="1:19" ht="30.75" customHeight="1">
      <c r="A4" s="503"/>
      <c r="B4" s="505"/>
      <c r="C4" s="505"/>
      <c r="D4" s="505"/>
      <c r="E4" s="326" t="s">
        <v>636</v>
      </c>
      <c r="F4" s="327" t="s">
        <v>637</v>
      </c>
      <c r="G4" s="328" t="s">
        <v>638</v>
      </c>
      <c r="H4" s="328" t="s">
        <v>639</v>
      </c>
      <c r="I4" s="328" t="s">
        <v>640</v>
      </c>
      <c r="J4" s="326" t="s">
        <v>641</v>
      </c>
      <c r="K4" s="499" t="s">
        <v>642</v>
      </c>
      <c r="L4" s="499"/>
      <c r="M4" s="329" t="s">
        <v>643</v>
      </c>
      <c r="N4" s="499" t="s">
        <v>642</v>
      </c>
      <c r="O4" s="499"/>
      <c r="P4" s="497"/>
      <c r="Q4"/>
      <c r="R4"/>
      <c r="S4"/>
    </row>
    <row r="5" spans="1:19" ht="66.75" customHeight="1">
      <c r="A5" s="503"/>
      <c r="B5" s="506"/>
      <c r="C5" s="506"/>
      <c r="D5" s="506"/>
      <c r="E5" s="330"/>
      <c r="F5" s="331"/>
      <c r="G5" s="332"/>
      <c r="H5" s="332"/>
      <c r="I5" s="332"/>
      <c r="J5" s="333"/>
      <c r="K5" s="334" t="s">
        <v>644</v>
      </c>
      <c r="L5" s="334" t="s">
        <v>645</v>
      </c>
      <c r="M5" s="335"/>
      <c r="N5" s="334" t="s">
        <v>644</v>
      </c>
      <c r="O5" s="334" t="s">
        <v>646</v>
      </c>
      <c r="P5" s="498"/>
      <c r="Q5"/>
      <c r="R5"/>
      <c r="S5"/>
    </row>
    <row r="6" spans="1:19" s="340" customFormat="1" ht="105">
      <c r="A6" s="336">
        <v>41917</v>
      </c>
      <c r="B6" s="337" t="s">
        <v>647</v>
      </c>
      <c r="C6" s="337" t="s">
        <v>648</v>
      </c>
      <c r="D6" s="337" t="s">
        <v>649</v>
      </c>
      <c r="E6" s="338">
        <v>1</v>
      </c>
      <c r="F6" s="338" t="s">
        <v>650</v>
      </c>
      <c r="G6" s="337">
        <v>0</v>
      </c>
      <c r="H6" s="337">
        <v>0</v>
      </c>
      <c r="I6" s="337">
        <v>0</v>
      </c>
      <c r="J6" s="337">
        <v>0</v>
      </c>
      <c r="K6" s="337">
        <v>0</v>
      </c>
      <c r="L6" s="337" t="s">
        <v>651</v>
      </c>
      <c r="M6" s="337">
        <v>0</v>
      </c>
      <c r="N6" s="337"/>
      <c r="O6" s="337"/>
      <c r="P6" s="339"/>
      <c r="Q6" s="239"/>
      <c r="R6" s="239"/>
      <c r="S6" s="239"/>
    </row>
    <row r="7" spans="1:19" ht="60">
      <c r="A7" s="336">
        <v>41939</v>
      </c>
      <c r="B7" s="337" t="s">
        <v>652</v>
      </c>
      <c r="C7" s="337" t="s">
        <v>653</v>
      </c>
      <c r="D7" s="337" t="s">
        <v>649</v>
      </c>
      <c r="E7" s="337">
        <v>1</v>
      </c>
      <c r="F7" s="337" t="s">
        <v>654</v>
      </c>
      <c r="G7" s="337">
        <v>0</v>
      </c>
      <c r="H7" s="337">
        <v>0</v>
      </c>
      <c r="I7" s="337">
        <v>0</v>
      </c>
      <c r="J7" s="337">
        <v>0</v>
      </c>
      <c r="K7" s="337">
        <v>0</v>
      </c>
      <c r="L7" s="337" t="s">
        <v>651</v>
      </c>
      <c r="M7" s="337">
        <v>0</v>
      </c>
      <c r="N7" s="337"/>
      <c r="O7" s="337"/>
      <c r="P7" s="339"/>
      <c r="Q7"/>
      <c r="R7"/>
      <c r="S7"/>
    </row>
    <row r="8" spans="1:19" ht="120">
      <c r="A8" s="336">
        <v>41940</v>
      </c>
      <c r="B8" s="337" t="s">
        <v>655</v>
      </c>
      <c r="C8" s="337" t="s">
        <v>656</v>
      </c>
      <c r="D8" s="337" t="s">
        <v>649</v>
      </c>
      <c r="E8" s="337">
        <v>1</v>
      </c>
      <c r="F8" s="337" t="s">
        <v>650</v>
      </c>
      <c r="G8" s="337">
        <v>0</v>
      </c>
      <c r="H8" s="337">
        <v>0</v>
      </c>
      <c r="I8" s="337">
        <v>0</v>
      </c>
      <c r="J8" s="337">
        <v>0</v>
      </c>
      <c r="K8" s="337">
        <v>0</v>
      </c>
      <c r="L8" s="337" t="s">
        <v>651</v>
      </c>
      <c r="M8" s="337">
        <v>0</v>
      </c>
      <c r="N8" s="337"/>
      <c r="O8" s="337"/>
      <c r="P8" s="339"/>
      <c r="Q8"/>
      <c r="R8"/>
      <c r="S8"/>
    </row>
    <row r="9" spans="1:19" ht="150">
      <c r="A9" s="336">
        <v>41940</v>
      </c>
      <c r="B9" s="337" t="s">
        <v>655</v>
      </c>
      <c r="C9" s="337" t="s">
        <v>657</v>
      </c>
      <c r="D9" s="337" t="s">
        <v>649</v>
      </c>
      <c r="E9" s="338">
        <v>1</v>
      </c>
      <c r="F9" s="338" t="s">
        <v>650</v>
      </c>
      <c r="G9" s="337">
        <v>0</v>
      </c>
      <c r="H9" s="337">
        <v>0</v>
      </c>
      <c r="I9" s="337">
        <v>0</v>
      </c>
      <c r="J9" s="337">
        <v>0</v>
      </c>
      <c r="K9" s="337">
        <v>0</v>
      </c>
      <c r="L9" s="337" t="s">
        <v>651</v>
      </c>
      <c r="M9" s="337">
        <v>0</v>
      </c>
      <c r="N9" s="337"/>
      <c r="O9" s="337"/>
      <c r="P9" s="339"/>
      <c r="Q9"/>
      <c r="R9"/>
      <c r="S9"/>
    </row>
    <row r="10" spans="1:19" ht="75">
      <c r="A10" s="341">
        <v>41940</v>
      </c>
      <c r="B10" s="337" t="s">
        <v>655</v>
      </c>
      <c r="C10" s="337" t="s">
        <v>658</v>
      </c>
      <c r="D10" s="337" t="s">
        <v>649</v>
      </c>
      <c r="E10" s="337">
        <v>0</v>
      </c>
      <c r="F10" s="338" t="s">
        <v>138</v>
      </c>
      <c r="G10" s="337"/>
      <c r="H10" s="337"/>
      <c r="I10" s="337"/>
      <c r="J10" s="337"/>
      <c r="K10" s="337">
        <v>0</v>
      </c>
      <c r="L10" s="337" t="s">
        <v>651</v>
      </c>
      <c r="M10" s="337">
        <v>0</v>
      </c>
      <c r="N10" s="337"/>
      <c r="O10" s="337"/>
      <c r="P10" s="339"/>
      <c r="Q10"/>
      <c r="R10"/>
      <c r="S10"/>
    </row>
    <row r="11" spans="1:19" ht="90">
      <c r="A11" s="341">
        <v>41942</v>
      </c>
      <c r="B11" s="337" t="s">
        <v>655</v>
      </c>
      <c r="C11" s="337" t="s">
        <v>659</v>
      </c>
      <c r="D11" s="337" t="s">
        <v>649</v>
      </c>
      <c r="E11" s="337">
        <v>1</v>
      </c>
      <c r="F11" s="337" t="s">
        <v>660</v>
      </c>
      <c r="G11" s="337">
        <v>0</v>
      </c>
      <c r="H11" s="337">
        <v>0</v>
      </c>
      <c r="I11" s="337">
        <v>0</v>
      </c>
      <c r="J11" s="337">
        <v>0</v>
      </c>
      <c r="K11" s="337">
        <v>0</v>
      </c>
      <c r="L11" s="337" t="s">
        <v>651</v>
      </c>
      <c r="M11" s="337">
        <v>0</v>
      </c>
      <c r="N11" s="337"/>
      <c r="O11" s="337"/>
      <c r="P11" s="339"/>
      <c r="Q11"/>
      <c r="R11"/>
      <c r="S11"/>
    </row>
    <row r="12" spans="1:19" ht="90">
      <c r="A12" s="336">
        <v>41942</v>
      </c>
      <c r="B12" s="337" t="s">
        <v>655</v>
      </c>
      <c r="C12" s="337" t="s">
        <v>661</v>
      </c>
      <c r="D12" s="337" t="s">
        <v>649</v>
      </c>
      <c r="E12" s="338">
        <v>1</v>
      </c>
      <c r="F12" s="338" t="s">
        <v>650</v>
      </c>
      <c r="G12" s="337"/>
      <c r="H12" s="337">
        <v>0</v>
      </c>
      <c r="I12" s="337">
        <v>0</v>
      </c>
      <c r="J12" s="337">
        <v>0</v>
      </c>
      <c r="K12" s="337">
        <v>0</v>
      </c>
      <c r="L12" s="337" t="s">
        <v>651</v>
      </c>
      <c r="M12" s="337">
        <v>0</v>
      </c>
      <c r="N12" s="337"/>
      <c r="O12" s="337"/>
      <c r="P12" s="339"/>
      <c r="Q12"/>
      <c r="R12"/>
      <c r="S12"/>
    </row>
    <row r="13" spans="1:19" ht="105">
      <c r="A13" s="336">
        <v>41946</v>
      </c>
      <c r="B13" s="337" t="s">
        <v>655</v>
      </c>
      <c r="C13" s="337" t="s">
        <v>662</v>
      </c>
      <c r="D13" s="337" t="s">
        <v>649</v>
      </c>
      <c r="E13" s="337">
        <v>1</v>
      </c>
      <c r="F13" s="337" t="s">
        <v>663</v>
      </c>
      <c r="G13" s="337">
        <v>0</v>
      </c>
      <c r="H13" s="337">
        <v>0</v>
      </c>
      <c r="I13" s="337">
        <v>0</v>
      </c>
      <c r="J13" s="337">
        <v>0</v>
      </c>
      <c r="K13" s="337">
        <v>0</v>
      </c>
      <c r="L13" s="337" t="s">
        <v>651</v>
      </c>
      <c r="M13" s="337">
        <v>0</v>
      </c>
      <c r="N13" s="337"/>
      <c r="O13" s="337"/>
      <c r="P13" s="339"/>
      <c r="Q13"/>
      <c r="R13"/>
      <c r="S13"/>
    </row>
    <row r="14" spans="1:19" ht="45">
      <c r="A14" s="336">
        <v>41947</v>
      </c>
      <c r="B14" s="337" t="s">
        <v>664</v>
      </c>
      <c r="C14" s="337" t="s">
        <v>665</v>
      </c>
      <c r="D14" s="337" t="s">
        <v>649</v>
      </c>
      <c r="E14" s="337">
        <v>1</v>
      </c>
      <c r="F14" s="337" t="s">
        <v>666</v>
      </c>
      <c r="G14" s="337">
        <v>0</v>
      </c>
      <c r="H14" s="337">
        <v>0</v>
      </c>
      <c r="I14" s="337">
        <v>0</v>
      </c>
      <c r="J14" s="337">
        <v>0</v>
      </c>
      <c r="K14" s="337">
        <v>0</v>
      </c>
      <c r="L14" s="337" t="s">
        <v>651</v>
      </c>
      <c r="M14" s="337">
        <v>0</v>
      </c>
      <c r="N14" s="337"/>
      <c r="O14" s="337"/>
      <c r="P14" s="339"/>
      <c r="Q14"/>
      <c r="R14"/>
      <c r="S14"/>
    </row>
    <row r="15" spans="1:19" ht="105">
      <c r="A15" s="336">
        <v>41947</v>
      </c>
      <c r="B15" s="337" t="s">
        <v>655</v>
      </c>
      <c r="C15" s="337" t="s">
        <v>667</v>
      </c>
      <c r="D15" s="337" t="s">
        <v>649</v>
      </c>
      <c r="E15" s="337">
        <v>1</v>
      </c>
      <c r="F15" s="337" t="s">
        <v>666</v>
      </c>
      <c r="G15" s="337">
        <v>0</v>
      </c>
      <c r="H15" s="337">
        <v>0</v>
      </c>
      <c r="I15" s="337">
        <v>0</v>
      </c>
      <c r="J15" s="337">
        <v>0</v>
      </c>
      <c r="K15" s="337">
        <v>0</v>
      </c>
      <c r="L15" s="337" t="s">
        <v>651</v>
      </c>
      <c r="M15" s="337">
        <v>0</v>
      </c>
      <c r="N15" s="337"/>
      <c r="O15" s="337"/>
      <c r="P15" s="339"/>
      <c r="Q15"/>
      <c r="R15"/>
      <c r="S15"/>
    </row>
    <row r="16" spans="1:19" ht="75">
      <c r="A16" s="336">
        <v>41947</v>
      </c>
      <c r="B16" s="337" t="s">
        <v>655</v>
      </c>
      <c r="C16" s="337" t="s">
        <v>668</v>
      </c>
      <c r="D16" s="337" t="s">
        <v>649</v>
      </c>
      <c r="E16" s="337">
        <v>1</v>
      </c>
      <c r="F16" s="337" t="s">
        <v>669</v>
      </c>
      <c r="G16" s="337">
        <v>0</v>
      </c>
      <c r="H16" s="337">
        <v>0</v>
      </c>
      <c r="I16" s="337">
        <v>0</v>
      </c>
      <c r="J16" s="337">
        <v>0</v>
      </c>
      <c r="K16" s="337">
        <v>0</v>
      </c>
      <c r="L16" s="337" t="s">
        <v>651</v>
      </c>
      <c r="M16" s="337">
        <v>0</v>
      </c>
      <c r="N16" s="337"/>
      <c r="O16" s="337"/>
      <c r="P16" s="339"/>
      <c r="Q16"/>
      <c r="R16"/>
      <c r="S16"/>
    </row>
    <row r="17" spans="1:19" ht="135">
      <c r="A17" s="336">
        <v>41950</v>
      </c>
      <c r="B17" s="337" t="s">
        <v>655</v>
      </c>
      <c r="C17" s="337" t="s">
        <v>670</v>
      </c>
      <c r="D17" s="337" t="s">
        <v>649</v>
      </c>
      <c r="E17" s="337">
        <v>1</v>
      </c>
      <c r="F17" s="337" t="s">
        <v>666</v>
      </c>
      <c r="G17" s="337">
        <v>0</v>
      </c>
      <c r="H17" s="337">
        <v>0</v>
      </c>
      <c r="I17" s="337">
        <v>0</v>
      </c>
      <c r="J17" s="337">
        <v>0</v>
      </c>
      <c r="K17" s="337">
        <v>0</v>
      </c>
      <c r="L17" s="337" t="s">
        <v>651</v>
      </c>
      <c r="M17" s="337">
        <v>0</v>
      </c>
      <c r="N17" s="337"/>
      <c r="O17" s="337"/>
      <c r="P17" s="339"/>
      <c r="Q17"/>
      <c r="R17"/>
      <c r="S17"/>
    </row>
    <row r="18" spans="1:19" ht="45">
      <c r="A18" s="336">
        <v>41953</v>
      </c>
      <c r="B18" s="337" t="s">
        <v>671</v>
      </c>
      <c r="C18" s="337" t="s">
        <v>665</v>
      </c>
      <c r="D18" s="337" t="s">
        <v>649</v>
      </c>
      <c r="E18" s="337">
        <v>1</v>
      </c>
      <c r="F18" s="338" t="s">
        <v>650</v>
      </c>
      <c r="G18" s="337">
        <v>0</v>
      </c>
      <c r="H18" s="337">
        <v>0</v>
      </c>
      <c r="I18" s="337">
        <v>0</v>
      </c>
      <c r="J18" s="337">
        <v>0</v>
      </c>
      <c r="K18" s="337">
        <v>0</v>
      </c>
      <c r="L18" s="337" t="s">
        <v>651</v>
      </c>
      <c r="M18" s="337">
        <v>0</v>
      </c>
      <c r="N18" s="337"/>
      <c r="O18" s="337"/>
      <c r="P18" s="339"/>
      <c r="Q18"/>
      <c r="R18"/>
      <c r="S18"/>
    </row>
    <row r="19" spans="1:19" ht="45">
      <c r="A19" s="336">
        <v>41953</v>
      </c>
      <c r="B19" s="337" t="s">
        <v>671</v>
      </c>
      <c r="C19" s="337" t="s">
        <v>665</v>
      </c>
      <c r="D19" s="337" t="s">
        <v>649</v>
      </c>
      <c r="E19" s="337" t="s">
        <v>672</v>
      </c>
      <c r="F19" s="337" t="s">
        <v>138</v>
      </c>
      <c r="G19" s="337">
        <v>0</v>
      </c>
      <c r="H19" s="337">
        <v>0</v>
      </c>
      <c r="I19" s="337">
        <v>0</v>
      </c>
      <c r="J19" s="337">
        <v>0</v>
      </c>
      <c r="K19" s="337">
        <v>0</v>
      </c>
      <c r="L19" s="337" t="s">
        <v>651</v>
      </c>
      <c r="M19" s="337">
        <v>0</v>
      </c>
      <c r="N19" s="337"/>
      <c r="O19" s="337"/>
      <c r="P19" s="339"/>
      <c r="Q19"/>
      <c r="R19"/>
      <c r="S19"/>
    </row>
    <row r="20" spans="1:19" ht="105">
      <c r="A20" s="336">
        <v>41953</v>
      </c>
      <c r="B20" s="337" t="s">
        <v>655</v>
      </c>
      <c r="C20" s="337" t="s">
        <v>667</v>
      </c>
      <c r="D20" s="337" t="s">
        <v>649</v>
      </c>
      <c r="E20" s="337">
        <v>1</v>
      </c>
      <c r="F20" s="337" t="s">
        <v>666</v>
      </c>
      <c r="G20" s="337">
        <v>0</v>
      </c>
      <c r="H20" s="337">
        <v>0</v>
      </c>
      <c r="I20" s="337">
        <v>0</v>
      </c>
      <c r="J20" s="337">
        <v>0</v>
      </c>
      <c r="K20" s="337">
        <v>0</v>
      </c>
      <c r="L20" s="337" t="s">
        <v>651</v>
      </c>
      <c r="M20" s="337">
        <v>0</v>
      </c>
      <c r="N20" s="337"/>
      <c r="O20" s="337"/>
      <c r="P20" s="339"/>
      <c r="Q20"/>
      <c r="R20"/>
      <c r="S20"/>
    </row>
    <row r="21" spans="1:19" ht="120">
      <c r="A21" s="336">
        <v>41954</v>
      </c>
      <c r="B21" s="337" t="s">
        <v>655</v>
      </c>
      <c r="C21" s="337" t="s">
        <v>673</v>
      </c>
      <c r="D21" s="337" t="s">
        <v>649</v>
      </c>
      <c r="E21" s="337">
        <v>0</v>
      </c>
      <c r="F21" s="338" t="s">
        <v>138</v>
      </c>
      <c r="G21" s="337"/>
      <c r="H21" s="337"/>
      <c r="I21" s="337"/>
      <c r="J21" s="337"/>
      <c r="K21" s="337">
        <v>0</v>
      </c>
      <c r="L21" s="337" t="s">
        <v>651</v>
      </c>
      <c r="M21" s="337"/>
      <c r="N21" s="337"/>
      <c r="O21" s="337"/>
      <c r="P21" s="339"/>
      <c r="Q21"/>
      <c r="R21"/>
      <c r="S21"/>
    </row>
    <row r="22" spans="1:19" ht="75">
      <c r="A22" s="336">
        <v>41955</v>
      </c>
      <c r="B22" s="337" t="s">
        <v>671</v>
      </c>
      <c r="C22" s="337" t="s">
        <v>674</v>
      </c>
      <c r="D22" s="337" t="s">
        <v>649</v>
      </c>
      <c r="E22" s="337">
        <v>1</v>
      </c>
      <c r="F22" s="337" t="s">
        <v>669</v>
      </c>
      <c r="G22" s="337">
        <v>0</v>
      </c>
      <c r="H22" s="337">
        <v>0</v>
      </c>
      <c r="I22" s="337">
        <v>0</v>
      </c>
      <c r="J22" s="337">
        <v>0</v>
      </c>
      <c r="K22" s="337">
        <v>0</v>
      </c>
      <c r="L22" s="337" t="s">
        <v>675</v>
      </c>
      <c r="M22" s="337">
        <v>0</v>
      </c>
      <c r="N22" s="337"/>
      <c r="O22" s="337"/>
      <c r="P22" s="339"/>
      <c r="Q22"/>
      <c r="R22"/>
      <c r="S22"/>
    </row>
    <row r="23" spans="1:19" ht="45">
      <c r="A23" s="336">
        <v>41955</v>
      </c>
      <c r="B23" s="337" t="s">
        <v>655</v>
      </c>
      <c r="C23" s="337" t="s">
        <v>665</v>
      </c>
      <c r="D23" s="337" t="s">
        <v>649</v>
      </c>
      <c r="E23" s="337">
        <v>1</v>
      </c>
      <c r="F23" s="338" t="s">
        <v>650</v>
      </c>
      <c r="G23" s="337">
        <v>0</v>
      </c>
      <c r="H23" s="337">
        <v>0</v>
      </c>
      <c r="I23" s="337">
        <v>0</v>
      </c>
      <c r="J23" s="337">
        <v>0</v>
      </c>
      <c r="K23" s="337">
        <v>0</v>
      </c>
      <c r="L23" s="337" t="s">
        <v>651</v>
      </c>
      <c r="M23" s="337">
        <v>0</v>
      </c>
      <c r="N23" s="337"/>
      <c r="O23" s="337"/>
      <c r="P23" s="339"/>
      <c r="Q23"/>
      <c r="R23"/>
      <c r="S23"/>
    </row>
    <row r="24" spans="1:19" ht="105">
      <c r="A24" s="336">
        <v>41955</v>
      </c>
      <c r="B24" s="337" t="s">
        <v>655</v>
      </c>
      <c r="C24" s="337" t="s">
        <v>676</v>
      </c>
      <c r="D24" s="337" t="s">
        <v>649</v>
      </c>
      <c r="E24" s="337">
        <v>1</v>
      </c>
      <c r="F24" s="337" t="s">
        <v>666</v>
      </c>
      <c r="G24" s="337">
        <v>0</v>
      </c>
      <c r="H24" s="337">
        <v>0</v>
      </c>
      <c r="I24" s="337">
        <v>0</v>
      </c>
      <c r="J24" s="337">
        <v>0</v>
      </c>
      <c r="K24" s="337">
        <v>0</v>
      </c>
      <c r="L24" s="337" t="s">
        <v>651</v>
      </c>
      <c r="M24" s="337">
        <v>0</v>
      </c>
      <c r="N24" s="337"/>
      <c r="O24" s="337"/>
      <c r="P24" s="339"/>
      <c r="Q24"/>
      <c r="R24"/>
      <c r="S24"/>
    </row>
    <row r="25" spans="1:19" ht="75">
      <c r="A25" s="336">
        <v>41960</v>
      </c>
      <c r="B25" s="337" t="s">
        <v>664</v>
      </c>
      <c r="C25" s="337" t="s">
        <v>677</v>
      </c>
      <c r="D25" s="337" t="s">
        <v>649</v>
      </c>
      <c r="E25" s="337">
        <v>1</v>
      </c>
      <c r="F25" s="337" t="s">
        <v>669</v>
      </c>
      <c r="G25" s="337">
        <v>0</v>
      </c>
      <c r="H25" s="337">
        <v>0</v>
      </c>
      <c r="I25" s="337">
        <v>0</v>
      </c>
      <c r="J25" s="337">
        <v>0</v>
      </c>
      <c r="K25" s="337">
        <v>0</v>
      </c>
      <c r="L25" s="337" t="s">
        <v>651</v>
      </c>
      <c r="M25" s="337">
        <v>0</v>
      </c>
      <c r="N25" s="337"/>
      <c r="O25" s="337"/>
      <c r="P25" s="339"/>
      <c r="Q25"/>
      <c r="R25"/>
      <c r="S25"/>
    </row>
    <row r="26" spans="1:19" ht="60">
      <c r="A26" s="336">
        <v>41960</v>
      </c>
      <c r="B26" s="337" t="s">
        <v>671</v>
      </c>
      <c r="C26" s="337" t="s">
        <v>678</v>
      </c>
      <c r="D26" s="337" t="s">
        <v>649</v>
      </c>
      <c r="E26" s="337">
        <v>1</v>
      </c>
      <c r="F26" s="337" t="s">
        <v>654</v>
      </c>
      <c r="G26" s="337">
        <v>0</v>
      </c>
      <c r="H26" s="337">
        <v>0</v>
      </c>
      <c r="I26" s="337">
        <v>0</v>
      </c>
      <c r="J26" s="402">
        <v>0</v>
      </c>
      <c r="K26" s="337">
        <v>0</v>
      </c>
      <c r="L26" s="337" t="s">
        <v>679</v>
      </c>
      <c r="M26" s="337">
        <v>0</v>
      </c>
      <c r="N26" s="337"/>
      <c r="O26" s="337"/>
      <c r="P26" s="339"/>
      <c r="Q26"/>
      <c r="R26"/>
      <c r="S26"/>
    </row>
    <row r="27" spans="1:19" ht="45">
      <c r="A27" s="336">
        <v>41961</v>
      </c>
      <c r="B27" s="337" t="s">
        <v>655</v>
      </c>
      <c r="C27" s="337" t="s">
        <v>665</v>
      </c>
      <c r="D27" s="337" t="s">
        <v>649</v>
      </c>
      <c r="E27" s="337">
        <v>1</v>
      </c>
      <c r="F27" s="337" t="s">
        <v>666</v>
      </c>
      <c r="G27" s="337">
        <v>0</v>
      </c>
      <c r="H27" s="337">
        <v>0</v>
      </c>
      <c r="I27" s="337">
        <v>0</v>
      </c>
      <c r="J27" s="337">
        <v>0</v>
      </c>
      <c r="K27" s="337">
        <v>0</v>
      </c>
      <c r="L27" s="337" t="s">
        <v>651</v>
      </c>
      <c r="M27" s="337">
        <v>0</v>
      </c>
      <c r="N27" s="337"/>
      <c r="O27" s="337"/>
      <c r="P27" s="339"/>
      <c r="Q27"/>
      <c r="R27"/>
      <c r="S27"/>
    </row>
    <row r="28" spans="1:19" ht="75">
      <c r="A28" s="336">
        <v>41961</v>
      </c>
      <c r="B28" s="337" t="s">
        <v>655</v>
      </c>
      <c r="C28" s="337" t="s">
        <v>668</v>
      </c>
      <c r="D28" s="337" t="s">
        <v>649</v>
      </c>
      <c r="E28" s="337">
        <v>1</v>
      </c>
      <c r="F28" s="337" t="s">
        <v>666</v>
      </c>
      <c r="G28" s="337">
        <v>0</v>
      </c>
      <c r="H28" s="337">
        <v>0</v>
      </c>
      <c r="I28" s="337">
        <v>0</v>
      </c>
      <c r="J28" s="337">
        <v>0</v>
      </c>
      <c r="K28" s="337">
        <v>0</v>
      </c>
      <c r="L28" s="337" t="s">
        <v>651</v>
      </c>
      <c r="M28" s="337">
        <v>0</v>
      </c>
      <c r="N28" s="337"/>
      <c r="O28" s="337"/>
      <c r="P28" s="339"/>
      <c r="Q28"/>
      <c r="R28"/>
      <c r="S28"/>
    </row>
    <row r="29" spans="1:19" ht="75">
      <c r="A29" s="336">
        <v>41962</v>
      </c>
      <c r="B29" s="337" t="s">
        <v>655</v>
      </c>
      <c r="C29" s="337" t="s">
        <v>668</v>
      </c>
      <c r="D29" s="337" t="s">
        <v>649</v>
      </c>
      <c r="E29" s="337">
        <v>1</v>
      </c>
      <c r="F29" s="337" t="s">
        <v>45</v>
      </c>
      <c r="G29" s="337">
        <v>0</v>
      </c>
      <c r="H29" s="337">
        <v>0</v>
      </c>
      <c r="I29" s="337">
        <v>0</v>
      </c>
      <c r="J29" s="337">
        <v>0</v>
      </c>
      <c r="K29" s="337">
        <v>0</v>
      </c>
      <c r="L29" s="337" t="s">
        <v>651</v>
      </c>
      <c r="M29" s="337">
        <v>0</v>
      </c>
      <c r="N29" s="337"/>
      <c r="O29" s="337"/>
      <c r="P29" s="339"/>
      <c r="Q29"/>
      <c r="R29"/>
      <c r="S29"/>
    </row>
    <row r="30" spans="1:19" ht="105">
      <c r="A30" s="341">
        <v>41963</v>
      </c>
      <c r="B30" s="337" t="s">
        <v>655</v>
      </c>
      <c r="C30" s="337" t="s">
        <v>667</v>
      </c>
      <c r="D30" s="337" t="s">
        <v>649</v>
      </c>
      <c r="E30" s="337">
        <v>1</v>
      </c>
      <c r="F30" s="337" t="s">
        <v>45</v>
      </c>
      <c r="G30" s="337">
        <v>0</v>
      </c>
      <c r="H30" s="337">
        <v>0</v>
      </c>
      <c r="I30" s="337">
        <v>0</v>
      </c>
      <c r="J30" s="337">
        <v>0</v>
      </c>
      <c r="K30" s="337">
        <v>0</v>
      </c>
      <c r="L30" s="337" t="s">
        <v>651</v>
      </c>
      <c r="M30" s="337">
        <v>0</v>
      </c>
      <c r="N30" s="337"/>
      <c r="O30" s="337"/>
      <c r="P30" s="339"/>
      <c r="Q30"/>
      <c r="R30"/>
      <c r="S30"/>
    </row>
    <row r="31" spans="1:19" ht="45">
      <c r="A31" s="341">
        <v>41964</v>
      </c>
      <c r="B31" s="337" t="s">
        <v>655</v>
      </c>
      <c r="C31" s="337" t="s">
        <v>665</v>
      </c>
      <c r="D31" s="337" t="s">
        <v>649</v>
      </c>
      <c r="E31" s="337">
        <v>1</v>
      </c>
      <c r="F31" s="337" t="s">
        <v>666</v>
      </c>
      <c r="G31" s="337">
        <v>0</v>
      </c>
      <c r="H31" s="337">
        <v>0</v>
      </c>
      <c r="I31" s="337">
        <v>0</v>
      </c>
      <c r="J31" s="337">
        <v>0</v>
      </c>
      <c r="K31" s="337">
        <v>0</v>
      </c>
      <c r="L31" s="337" t="s">
        <v>651</v>
      </c>
      <c r="M31" s="337">
        <v>0</v>
      </c>
      <c r="N31" s="337"/>
      <c r="O31" s="337"/>
      <c r="P31" s="339"/>
      <c r="Q31"/>
      <c r="R31"/>
      <c r="S31"/>
    </row>
    <row r="32" spans="1:19" ht="105">
      <c r="A32" s="341">
        <v>41967</v>
      </c>
      <c r="B32" s="337" t="s">
        <v>655</v>
      </c>
      <c r="C32" s="337" t="s">
        <v>667</v>
      </c>
      <c r="D32" s="337" t="s">
        <v>649</v>
      </c>
      <c r="E32" s="337">
        <v>1</v>
      </c>
      <c r="F32" s="337" t="s">
        <v>45</v>
      </c>
      <c r="G32" s="337">
        <v>0</v>
      </c>
      <c r="H32" s="337">
        <v>0</v>
      </c>
      <c r="I32" s="337">
        <v>0</v>
      </c>
      <c r="J32" s="337">
        <v>0</v>
      </c>
      <c r="K32" s="337">
        <v>0</v>
      </c>
      <c r="L32" s="337" t="s">
        <v>651</v>
      </c>
      <c r="M32" s="337">
        <v>0</v>
      </c>
      <c r="N32" s="337"/>
      <c r="O32" s="337"/>
      <c r="P32" s="339"/>
      <c r="Q32"/>
      <c r="R32"/>
      <c r="S32"/>
    </row>
    <row r="33" spans="1:19" ht="45">
      <c r="A33" s="341">
        <v>41968</v>
      </c>
      <c r="B33" s="337" t="s">
        <v>664</v>
      </c>
      <c r="C33" s="337" t="s">
        <v>665</v>
      </c>
      <c r="D33" s="337" t="s">
        <v>649</v>
      </c>
      <c r="E33" s="337">
        <v>1</v>
      </c>
      <c r="F33" s="337" t="s">
        <v>666</v>
      </c>
      <c r="G33" s="337">
        <v>0</v>
      </c>
      <c r="H33" s="337">
        <v>0</v>
      </c>
      <c r="I33" s="337">
        <v>0</v>
      </c>
      <c r="J33" s="337">
        <v>0</v>
      </c>
      <c r="K33" s="337">
        <v>0</v>
      </c>
      <c r="L33" s="337" t="s">
        <v>651</v>
      </c>
      <c r="M33" s="337">
        <v>0</v>
      </c>
      <c r="N33" s="337"/>
      <c r="O33" s="337"/>
      <c r="P33" s="339"/>
      <c r="Q33"/>
      <c r="R33"/>
      <c r="S33"/>
    </row>
    <row r="34" spans="1:19" ht="75">
      <c r="A34" s="341">
        <v>41968</v>
      </c>
      <c r="B34" s="337" t="s">
        <v>652</v>
      </c>
      <c r="C34" s="337" t="s">
        <v>668</v>
      </c>
      <c r="D34" s="337" t="s">
        <v>649</v>
      </c>
      <c r="E34" s="337">
        <v>1</v>
      </c>
      <c r="F34" s="337" t="s">
        <v>663</v>
      </c>
      <c r="G34" s="337">
        <v>0</v>
      </c>
      <c r="H34" s="337">
        <v>0</v>
      </c>
      <c r="I34" s="337">
        <v>0</v>
      </c>
      <c r="J34" s="337">
        <v>0</v>
      </c>
      <c r="K34" s="337">
        <v>0</v>
      </c>
      <c r="L34" s="337" t="s">
        <v>651</v>
      </c>
      <c r="M34" s="337">
        <v>0</v>
      </c>
      <c r="N34" s="337"/>
      <c r="O34" s="337"/>
      <c r="P34" s="339"/>
      <c r="Q34"/>
      <c r="R34"/>
      <c r="S34"/>
    </row>
    <row r="35" spans="1:19" ht="75">
      <c r="A35" s="341">
        <v>41969</v>
      </c>
      <c r="B35" s="337" t="s">
        <v>647</v>
      </c>
      <c r="C35" s="337" t="s">
        <v>677</v>
      </c>
      <c r="D35" s="337" t="s">
        <v>649</v>
      </c>
      <c r="E35" s="337">
        <v>1</v>
      </c>
      <c r="F35" s="337" t="s">
        <v>45</v>
      </c>
      <c r="G35" s="337">
        <v>0</v>
      </c>
      <c r="H35" s="337">
        <v>0</v>
      </c>
      <c r="I35" s="337">
        <v>0</v>
      </c>
      <c r="J35" s="337">
        <v>0</v>
      </c>
      <c r="K35" s="337">
        <v>0</v>
      </c>
      <c r="L35" s="337" t="s">
        <v>651</v>
      </c>
      <c r="M35" s="337">
        <v>0</v>
      </c>
      <c r="N35" s="337"/>
      <c r="O35" s="337"/>
      <c r="P35" s="339"/>
      <c r="Q35"/>
      <c r="R35"/>
      <c r="S35"/>
    </row>
    <row r="36" spans="1:19" ht="75">
      <c r="A36" s="341">
        <v>41969</v>
      </c>
      <c r="B36" s="337" t="s">
        <v>647</v>
      </c>
      <c r="C36" s="337" t="s">
        <v>677</v>
      </c>
      <c r="D36" s="337" t="s">
        <v>649</v>
      </c>
      <c r="E36" s="337" t="s">
        <v>680</v>
      </c>
      <c r="F36" s="338" t="s">
        <v>650</v>
      </c>
      <c r="G36" s="337">
        <v>0</v>
      </c>
      <c r="H36" s="337">
        <v>0</v>
      </c>
      <c r="I36" s="337">
        <v>0</v>
      </c>
      <c r="J36" s="337">
        <v>0</v>
      </c>
      <c r="K36" s="337">
        <v>0</v>
      </c>
      <c r="L36" s="337" t="s">
        <v>651</v>
      </c>
      <c r="M36" s="337">
        <v>0</v>
      </c>
      <c r="N36" s="337"/>
      <c r="O36" s="337"/>
      <c r="P36" s="339"/>
      <c r="Q36"/>
      <c r="R36"/>
      <c r="S36"/>
    </row>
    <row r="37" spans="1:19" ht="120">
      <c r="A37" s="341">
        <v>41969</v>
      </c>
      <c r="B37" s="337" t="s">
        <v>655</v>
      </c>
      <c r="C37" s="337" t="s">
        <v>656</v>
      </c>
      <c r="D37" s="337" t="s">
        <v>649</v>
      </c>
      <c r="E37" s="337">
        <v>1</v>
      </c>
      <c r="F37" s="337" t="s">
        <v>666</v>
      </c>
      <c r="G37" s="337">
        <v>0</v>
      </c>
      <c r="H37" s="337">
        <v>0</v>
      </c>
      <c r="I37" s="337">
        <v>0</v>
      </c>
      <c r="J37" s="337">
        <v>0</v>
      </c>
      <c r="K37" s="337">
        <v>0</v>
      </c>
      <c r="L37" s="337" t="s">
        <v>651</v>
      </c>
      <c r="M37" s="337">
        <v>0</v>
      </c>
      <c r="N37" s="337"/>
      <c r="O37" s="337"/>
      <c r="P37" s="339"/>
      <c r="Q37"/>
      <c r="R37"/>
      <c r="S37"/>
    </row>
    <row r="38" spans="1:16" s="345" customFormat="1" ht="42.75">
      <c r="A38" s="342" t="s">
        <v>681</v>
      </c>
      <c r="B38" s="343"/>
      <c r="C38" s="343"/>
      <c r="D38" s="343"/>
      <c r="E38" s="342">
        <v>29</v>
      </c>
      <c r="F38" s="343"/>
      <c r="G38" s="344">
        <f>SUM(G6:G37)</f>
        <v>0</v>
      </c>
      <c r="H38" s="344">
        <f>SUM(H6:H37)</f>
        <v>0</v>
      </c>
      <c r="I38" s="344">
        <f>SUM(I6:I37)</f>
        <v>0</v>
      </c>
      <c r="J38" s="344">
        <f>SUM(J6:J37)</f>
        <v>0</v>
      </c>
      <c r="K38" s="343"/>
      <c r="L38" s="343"/>
      <c r="M38" s="344">
        <f>SUM(M6:M37)</f>
        <v>0</v>
      </c>
      <c r="N38" s="343"/>
      <c r="O38" s="343"/>
      <c r="P38" s="344">
        <v>7</v>
      </c>
    </row>
    <row r="39" spans="1:16" s="345" customFormat="1" ht="51.75" customHeight="1">
      <c r="A39" s="342" t="s">
        <v>682</v>
      </c>
      <c r="B39" s="343"/>
      <c r="C39" s="343"/>
      <c r="D39" s="343"/>
      <c r="E39" s="346">
        <f>E38+177</f>
        <v>206</v>
      </c>
      <c r="F39" s="343"/>
      <c r="G39" s="346">
        <f>0+G38</f>
        <v>0</v>
      </c>
      <c r="H39" s="346">
        <f>0+H38</f>
        <v>0</v>
      </c>
      <c r="I39" s="346">
        <f>0+I38</f>
        <v>0</v>
      </c>
      <c r="J39" s="347">
        <f>J38+51</f>
        <v>51</v>
      </c>
      <c r="K39" s="343"/>
      <c r="L39" s="343"/>
      <c r="M39" s="347">
        <f>M38+3</f>
        <v>3</v>
      </c>
      <c r="N39" s="343"/>
      <c r="O39" s="343"/>
      <c r="P39" s="346">
        <f>P38+126</f>
        <v>133</v>
      </c>
    </row>
    <row r="40" spans="1:256" ht="15">
      <c r="A40" s="348"/>
      <c r="B40" s="349" t="s">
        <v>683</v>
      </c>
      <c r="C40" s="348"/>
      <c r="D40" s="348"/>
      <c r="E40" s="350"/>
      <c r="F40" s="348"/>
      <c r="G40" s="350"/>
      <c r="H40" s="350"/>
      <c r="I40" s="350"/>
      <c r="J40" s="348"/>
      <c r="K40" s="348"/>
      <c r="L40" s="348"/>
      <c r="M40" s="348"/>
      <c r="N40" s="348"/>
      <c r="O40" s="348"/>
      <c r="P40" s="348"/>
      <c r="Q40"/>
      <c r="R40"/>
      <c r="S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56" s="348" customFormat="1" ht="15">
      <c r="B41" s="500" t="s">
        <v>684</v>
      </c>
      <c r="C41" s="500"/>
      <c r="D41" s="500"/>
      <c r="E41" s="500"/>
      <c r="F41" s="500"/>
      <c r="G41" s="500"/>
      <c r="H41" s="500"/>
      <c r="I41" s="500"/>
      <c r="J41" s="500"/>
      <c r="K41" s="500"/>
      <c r="L41" s="500"/>
      <c r="M41" s="500"/>
      <c r="N41" s="500"/>
      <c r="O41" s="500"/>
      <c r="P41" s="500"/>
      <c r="Q41"/>
      <c r="R41"/>
      <c r="S41"/>
      <c r="T41" s="325"/>
      <c r="U41" s="325"/>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48" customFormat="1" ht="15" customHeight="1">
      <c r="A42" s="325"/>
      <c r="B42" s="500" t="s">
        <v>685</v>
      </c>
      <c r="C42" s="500"/>
      <c r="D42" s="500"/>
      <c r="E42" s="500"/>
      <c r="F42" s="500"/>
      <c r="G42" s="500"/>
      <c r="H42" s="500"/>
      <c r="I42" s="500"/>
      <c r="J42" s="500"/>
      <c r="K42" s="500"/>
      <c r="L42" s="500"/>
      <c r="M42" s="500"/>
      <c r="N42" s="500"/>
      <c r="O42" s="500"/>
      <c r="P42" s="500"/>
      <c r="Q42" s="325"/>
      <c r="R42" s="325"/>
      <c r="S42" s="325"/>
      <c r="T42" s="325"/>
      <c r="U42" s="325"/>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2:19" ht="15">
      <c r="B43" s="495" t="s">
        <v>686</v>
      </c>
      <c r="C43" s="495"/>
      <c r="D43" s="495"/>
      <c r="E43" s="495"/>
      <c r="F43" s="495"/>
      <c r="G43" s="495"/>
      <c r="H43" s="495"/>
      <c r="I43" s="495"/>
      <c r="J43" s="495"/>
      <c r="K43" s="495"/>
      <c r="L43" s="495"/>
      <c r="M43" s="495"/>
      <c r="N43" s="495"/>
      <c r="O43" s="495"/>
      <c r="P43" s="495"/>
      <c r="Q43" s="325"/>
      <c r="R43" s="325"/>
      <c r="S43" s="325"/>
    </row>
    <row r="44" spans="2:19" ht="15">
      <c r="B44" s="495" t="s">
        <v>687</v>
      </c>
      <c r="C44" s="495"/>
      <c r="D44" s="495"/>
      <c r="E44" s="495"/>
      <c r="F44" s="495"/>
      <c r="G44" s="495"/>
      <c r="H44" s="495"/>
      <c r="I44" s="495"/>
      <c r="J44" s="495"/>
      <c r="K44" s="495"/>
      <c r="L44" s="495"/>
      <c r="M44" s="495"/>
      <c r="N44" s="495"/>
      <c r="O44" s="495"/>
      <c r="P44" s="495"/>
      <c r="Q44" s="325"/>
      <c r="R44" s="325"/>
      <c r="S44" s="325"/>
    </row>
    <row r="45" spans="2:19" ht="14.25" customHeight="1">
      <c r="B45" s="495" t="s">
        <v>688</v>
      </c>
      <c r="C45" s="495"/>
      <c r="D45" s="495"/>
      <c r="E45" s="495"/>
      <c r="F45" s="495"/>
      <c r="G45" s="495"/>
      <c r="H45" s="495"/>
      <c r="I45" s="495"/>
      <c r="J45" s="495"/>
      <c r="K45" s="495"/>
      <c r="L45" s="495"/>
      <c r="M45" s="495"/>
      <c r="N45" s="495"/>
      <c r="O45" s="495"/>
      <c r="P45" s="495"/>
      <c r="Q45" s="325"/>
      <c r="R45" s="325"/>
      <c r="S45" s="325"/>
    </row>
    <row r="46" spans="2:19" ht="15">
      <c r="B46" s="495"/>
      <c r="C46" s="495"/>
      <c r="D46" s="495"/>
      <c r="E46" s="495"/>
      <c r="F46" s="495"/>
      <c r="G46" s="495"/>
      <c r="H46" s="495"/>
      <c r="I46" s="495"/>
      <c r="J46" s="495"/>
      <c r="K46" s="495"/>
      <c r="L46" s="495"/>
      <c r="M46" s="495"/>
      <c r="N46" s="495"/>
      <c r="O46" s="495"/>
      <c r="P46" s="495"/>
      <c r="Q46" s="325"/>
      <c r="R46" s="325"/>
      <c r="S46" s="325"/>
    </row>
    <row r="47" spans="2:19" ht="14.25" customHeight="1">
      <c r="B47" s="495" t="s">
        <v>689</v>
      </c>
      <c r="C47" s="495"/>
      <c r="D47" s="495"/>
      <c r="E47" s="495"/>
      <c r="F47" s="495"/>
      <c r="G47" s="495"/>
      <c r="H47" s="495"/>
      <c r="I47" s="495"/>
      <c r="J47" s="495"/>
      <c r="K47" s="495"/>
      <c r="L47" s="495"/>
      <c r="M47" s="495"/>
      <c r="N47" s="495"/>
      <c r="O47" s="495"/>
      <c r="P47" s="495"/>
      <c r="Q47" s="325"/>
      <c r="R47" s="325"/>
      <c r="S47" s="325"/>
    </row>
    <row r="48" spans="5:19" ht="15">
      <c r="E48" s="325"/>
      <c r="G48" s="325"/>
      <c r="H48" s="325"/>
      <c r="I48" s="325"/>
      <c r="Q48" s="325"/>
      <c r="R48" s="325"/>
      <c r="S48" s="325"/>
    </row>
    <row r="49" spans="17:19" ht="15">
      <c r="Q49" s="325"/>
      <c r="R49" s="325"/>
      <c r="S49" s="325"/>
    </row>
    <row r="50" spans="17:19" ht="15">
      <c r="Q50" s="325"/>
      <c r="R50" s="325"/>
      <c r="S50" s="325"/>
    </row>
    <row r="51" spans="17:19" ht="15">
      <c r="Q51" s="325"/>
      <c r="R51" s="325"/>
      <c r="S51" s="325"/>
    </row>
    <row r="52" spans="17:19" ht="15">
      <c r="Q52" s="325"/>
      <c r="R52" s="325"/>
      <c r="S52" s="325"/>
    </row>
    <row r="53" spans="17:19" ht="15">
      <c r="Q53" s="325"/>
      <c r="R53" s="325"/>
      <c r="S53" s="325"/>
    </row>
    <row r="54" spans="17:19" ht="15">
      <c r="Q54" s="325"/>
      <c r="R54" s="325"/>
      <c r="S54" s="325"/>
    </row>
    <row r="55" spans="17:19" ht="15">
      <c r="Q55" s="325"/>
      <c r="R55" s="325"/>
      <c r="S55" s="325"/>
    </row>
    <row r="56" spans="17:19" ht="15">
      <c r="Q56" s="325"/>
      <c r="R56" s="325"/>
      <c r="S56" s="325"/>
    </row>
    <row r="57" spans="17:19" ht="15">
      <c r="Q57" s="325"/>
      <c r="R57" s="325"/>
      <c r="S57" s="325"/>
    </row>
    <row r="58" spans="17:19" ht="15">
      <c r="Q58" s="325"/>
      <c r="R58" s="325"/>
      <c r="S58" s="325"/>
    </row>
    <row r="59" spans="17:19" ht="15">
      <c r="Q59" s="325"/>
      <c r="R59" s="325"/>
      <c r="S59" s="325"/>
    </row>
    <row r="60" spans="17:19" ht="15">
      <c r="Q60" s="325"/>
      <c r="R60" s="325"/>
      <c r="S60" s="325"/>
    </row>
    <row r="61" spans="17:19" ht="15">
      <c r="Q61" s="325"/>
      <c r="R61" s="325"/>
      <c r="S61" s="325"/>
    </row>
    <row r="62" spans="17:19" ht="15">
      <c r="Q62" s="325"/>
      <c r="R62" s="325"/>
      <c r="S62" s="325"/>
    </row>
    <row r="63" spans="17:19" ht="15">
      <c r="Q63" s="325"/>
      <c r="R63" s="325"/>
      <c r="S63" s="325"/>
    </row>
    <row r="64" spans="17:19" ht="15">
      <c r="Q64" s="325"/>
      <c r="R64" s="325"/>
      <c r="S64" s="325"/>
    </row>
    <row r="65" spans="17:19" ht="15">
      <c r="Q65" s="325"/>
      <c r="R65" s="325"/>
      <c r="S65" s="325"/>
    </row>
    <row r="68" ht="12" customHeight="1"/>
    <row r="69" spans="5:9" ht="15" hidden="1">
      <c r="E69" s="325"/>
      <c r="G69" s="325"/>
      <c r="H69" s="325"/>
      <c r="I69" s="325"/>
    </row>
    <row r="70" spans="5:19" ht="15" hidden="1">
      <c r="E70" s="325"/>
      <c r="G70" s="325"/>
      <c r="H70" s="325"/>
      <c r="I70" s="325"/>
      <c r="Q70" s="325"/>
      <c r="R70" s="325"/>
      <c r="S70" s="325"/>
    </row>
    <row r="71" spans="5:19" ht="15" hidden="1">
      <c r="E71" s="325"/>
      <c r="G71" s="325"/>
      <c r="H71" s="325"/>
      <c r="I71" s="325"/>
      <c r="Q71" s="325"/>
      <c r="R71" s="325"/>
      <c r="S71" s="325"/>
    </row>
    <row r="72" spans="5:19" ht="15" hidden="1">
      <c r="E72" s="325"/>
      <c r="G72" s="325"/>
      <c r="H72" s="325"/>
      <c r="I72" s="325"/>
      <c r="Q72" s="325"/>
      <c r="R72" s="325"/>
      <c r="S72" s="325"/>
    </row>
    <row r="73" spans="5:19" ht="15" hidden="1">
      <c r="E73" s="325"/>
      <c r="G73" s="325"/>
      <c r="H73" s="325"/>
      <c r="I73" s="325"/>
      <c r="Q73" s="325"/>
      <c r="R73" s="325"/>
      <c r="S73" s="325"/>
    </row>
    <row r="74" spans="5:19" ht="15" hidden="1">
      <c r="E74" s="325"/>
      <c r="G74" s="325"/>
      <c r="H74" s="325"/>
      <c r="I74" s="325"/>
      <c r="Q74" s="325"/>
      <c r="R74" s="325"/>
      <c r="S74" s="325"/>
    </row>
    <row r="75" spans="5:19" ht="15" hidden="1">
      <c r="E75" s="325"/>
      <c r="G75" s="325"/>
      <c r="H75" s="325"/>
      <c r="I75" s="325"/>
      <c r="Q75" s="325"/>
      <c r="R75" s="325"/>
      <c r="S75" s="325"/>
    </row>
  </sheetData>
  <sheetProtection/>
  <autoFilter ref="B5:P42"/>
  <mergeCells count="19">
    <mergeCell ref="A1:P1"/>
    <mergeCell ref="A2:P2"/>
    <mergeCell ref="A3:A5"/>
    <mergeCell ref="B3:B5"/>
    <mergeCell ref="C3:C5"/>
    <mergeCell ref="D3:D5"/>
    <mergeCell ref="E3:F3"/>
    <mergeCell ref="G3:I3"/>
    <mergeCell ref="J3:L3"/>
    <mergeCell ref="M3:O3"/>
    <mergeCell ref="B44:P44"/>
    <mergeCell ref="B45:P46"/>
    <mergeCell ref="B47:P47"/>
    <mergeCell ref="P3:P5"/>
    <mergeCell ref="K4:L4"/>
    <mergeCell ref="N4:O4"/>
    <mergeCell ref="B41:P41"/>
    <mergeCell ref="B42:P42"/>
    <mergeCell ref="B43:P43"/>
  </mergeCells>
  <printOptions headings="1" horizontalCentered="1"/>
  <pageMargins left="0.7" right="0.7" top="0.75" bottom="0.75" header="0.3" footer="0.3"/>
  <pageSetup fitToHeight="0" fitToWidth="1" horizontalDpi="600" verticalDpi="600" orientation="landscape" scale="56"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1:O58"/>
  <sheetViews>
    <sheetView zoomScalePageLayoutView="0" workbookViewId="0" topLeftCell="A1">
      <selection activeCell="A1" sqref="A1:M1"/>
    </sheetView>
  </sheetViews>
  <sheetFormatPr defaultColWidth="9.140625" defaultRowHeight="12.75"/>
  <cols>
    <col min="1" max="1" width="11.28125" style="352" customWidth="1"/>
    <col min="2" max="2" width="13.7109375" style="352" customWidth="1"/>
    <col min="3" max="3" width="30.7109375" style="352" customWidth="1"/>
    <col min="4" max="4" width="14.421875" style="356" customWidth="1"/>
    <col min="5" max="5" width="10.421875" style="356" customWidth="1"/>
    <col min="6" max="6" width="11.8515625" style="356" customWidth="1"/>
    <col min="7" max="7" width="20.00390625" style="352" customWidth="1"/>
    <col min="8" max="16384" width="9.140625" style="352" customWidth="1"/>
  </cols>
  <sheetData>
    <row r="1" spans="1:7" ht="45" customHeight="1">
      <c r="A1" s="511" t="s">
        <v>690</v>
      </c>
      <c r="B1" s="512"/>
      <c r="C1" s="512"/>
      <c r="D1" s="512"/>
      <c r="E1" s="512"/>
      <c r="F1" s="512"/>
      <c r="G1" s="513"/>
    </row>
    <row r="2" spans="1:7" ht="23.25">
      <c r="A2" s="511" t="s">
        <v>691</v>
      </c>
      <c r="B2" s="512"/>
      <c r="C2" s="512"/>
      <c r="D2" s="512"/>
      <c r="E2" s="512"/>
      <c r="F2" s="512"/>
      <c r="G2" s="513"/>
    </row>
    <row r="3" spans="1:8" s="353" customFormat="1" ht="15">
      <c r="A3" s="504" t="s">
        <v>692</v>
      </c>
      <c r="B3" s="504" t="s">
        <v>693</v>
      </c>
      <c r="C3" s="504" t="s">
        <v>694</v>
      </c>
      <c r="D3" s="514" t="s">
        <v>695</v>
      </c>
      <c r="E3" s="515"/>
      <c r="F3" s="515"/>
      <c r="G3" s="516"/>
      <c r="H3" s="352"/>
    </row>
    <row r="4" spans="1:8" s="353" customFormat="1" ht="45">
      <c r="A4" s="506"/>
      <c r="B4" s="506"/>
      <c r="C4" s="506"/>
      <c r="D4" s="354" t="s">
        <v>696</v>
      </c>
      <c r="E4" s="334" t="s">
        <v>697</v>
      </c>
      <c r="F4" s="334" t="s">
        <v>698</v>
      </c>
      <c r="G4" s="334" t="s">
        <v>699</v>
      </c>
      <c r="H4" s="352"/>
    </row>
    <row r="5" spans="1:7" s="356" customFormat="1" ht="30">
      <c r="A5" s="355" t="s">
        <v>649</v>
      </c>
      <c r="B5" s="355" t="s">
        <v>700</v>
      </c>
      <c r="C5" s="355" t="s">
        <v>701</v>
      </c>
      <c r="D5" s="355">
        <v>1</v>
      </c>
      <c r="E5" s="355">
        <v>0.5</v>
      </c>
      <c r="F5" s="355">
        <v>6</v>
      </c>
      <c r="G5" s="355" t="s">
        <v>649</v>
      </c>
    </row>
    <row r="6" spans="1:7" s="356" customFormat="1" ht="30">
      <c r="A6" s="355" t="s">
        <v>649</v>
      </c>
      <c r="B6" s="355" t="s">
        <v>702</v>
      </c>
      <c r="C6" s="355" t="s">
        <v>701</v>
      </c>
      <c r="D6" s="355">
        <v>2</v>
      </c>
      <c r="E6" s="355">
        <v>0.5</v>
      </c>
      <c r="F6" s="355">
        <v>37</v>
      </c>
      <c r="G6" s="355" t="s">
        <v>649</v>
      </c>
    </row>
    <row r="7" spans="1:7" s="356" customFormat="1" ht="30">
      <c r="A7" s="355" t="s">
        <v>649</v>
      </c>
      <c r="B7" s="355" t="s">
        <v>671</v>
      </c>
      <c r="C7" s="355" t="s">
        <v>701</v>
      </c>
      <c r="D7" s="355">
        <v>9</v>
      </c>
      <c r="E7" s="355">
        <v>0.5</v>
      </c>
      <c r="F7" s="355">
        <v>158</v>
      </c>
      <c r="G7" s="355" t="s">
        <v>649</v>
      </c>
    </row>
    <row r="8" spans="1:7" s="356" customFormat="1" ht="30">
      <c r="A8" s="355" t="s">
        <v>649</v>
      </c>
      <c r="B8" s="355" t="s">
        <v>703</v>
      </c>
      <c r="C8" s="355" t="s">
        <v>701</v>
      </c>
      <c r="D8" s="355">
        <v>15</v>
      </c>
      <c r="E8" s="355">
        <v>0.5</v>
      </c>
      <c r="F8" s="355">
        <v>494</v>
      </c>
      <c r="G8" s="355" t="s">
        <v>649</v>
      </c>
    </row>
    <row r="9" spans="1:7" s="356" customFormat="1" ht="30">
      <c r="A9" s="355" t="s">
        <v>649</v>
      </c>
      <c r="B9" s="355" t="s">
        <v>655</v>
      </c>
      <c r="C9" s="355" t="s">
        <v>701</v>
      </c>
      <c r="D9" s="355">
        <v>2</v>
      </c>
      <c r="E9" s="355">
        <v>0.5</v>
      </c>
      <c r="F9" s="355">
        <v>28</v>
      </c>
      <c r="G9" s="355" t="s">
        <v>649</v>
      </c>
    </row>
    <row r="10" spans="1:7" s="356" customFormat="1" ht="30">
      <c r="A10" s="355" t="s">
        <v>649</v>
      </c>
      <c r="B10" s="355" t="s">
        <v>702</v>
      </c>
      <c r="C10" s="355" t="s">
        <v>704</v>
      </c>
      <c r="D10" s="355">
        <v>3</v>
      </c>
      <c r="E10" s="355">
        <v>0.5</v>
      </c>
      <c r="F10" s="355">
        <v>58</v>
      </c>
      <c r="G10" s="355" t="s">
        <v>649</v>
      </c>
    </row>
    <row r="11" spans="1:7" s="356" customFormat="1" ht="30">
      <c r="A11" s="355" t="s">
        <v>649</v>
      </c>
      <c r="B11" s="355" t="s">
        <v>671</v>
      </c>
      <c r="C11" s="355" t="s">
        <v>704</v>
      </c>
      <c r="D11" s="355">
        <v>2</v>
      </c>
      <c r="E11" s="355">
        <v>0.5</v>
      </c>
      <c r="F11" s="355">
        <v>24</v>
      </c>
      <c r="G11" s="355" t="s">
        <v>649</v>
      </c>
    </row>
    <row r="12" spans="1:7" s="356" customFormat="1" ht="30">
      <c r="A12" s="355" t="s">
        <v>649</v>
      </c>
      <c r="B12" s="355" t="s">
        <v>703</v>
      </c>
      <c r="C12" s="355" t="s">
        <v>704</v>
      </c>
      <c r="D12" s="355">
        <v>6</v>
      </c>
      <c r="E12" s="355">
        <v>0.5</v>
      </c>
      <c r="F12" s="355">
        <v>115</v>
      </c>
      <c r="G12" s="355" t="s">
        <v>649</v>
      </c>
    </row>
    <row r="13" spans="1:7" s="356" customFormat="1" ht="30">
      <c r="A13" s="355" t="s">
        <v>649</v>
      </c>
      <c r="B13" s="355" t="s">
        <v>702</v>
      </c>
      <c r="C13" s="355" t="s">
        <v>705</v>
      </c>
      <c r="D13" s="355">
        <v>1</v>
      </c>
      <c r="E13" s="355">
        <v>0.5</v>
      </c>
      <c r="F13" s="355">
        <v>18</v>
      </c>
      <c r="G13" s="355" t="s">
        <v>649</v>
      </c>
    </row>
    <row r="14" spans="1:7" s="356" customFormat="1" ht="30">
      <c r="A14" s="355" t="s">
        <v>649</v>
      </c>
      <c r="B14" s="355" t="s">
        <v>671</v>
      </c>
      <c r="C14" s="355" t="s">
        <v>705</v>
      </c>
      <c r="D14" s="355">
        <v>2</v>
      </c>
      <c r="E14" s="355">
        <v>0.5</v>
      </c>
      <c r="F14" s="355">
        <v>13</v>
      </c>
      <c r="G14" s="355" t="s">
        <v>649</v>
      </c>
    </row>
    <row r="15" spans="1:7" s="356" customFormat="1" ht="30">
      <c r="A15" s="355" t="s">
        <v>649</v>
      </c>
      <c r="B15" s="355" t="s">
        <v>703</v>
      </c>
      <c r="C15" s="355" t="s">
        <v>705</v>
      </c>
      <c r="D15" s="355">
        <v>1</v>
      </c>
      <c r="E15" s="355">
        <v>0.5</v>
      </c>
      <c r="F15" s="355">
        <v>15</v>
      </c>
      <c r="G15" s="355" t="s">
        <v>649</v>
      </c>
    </row>
    <row r="16" spans="1:7" s="356" customFormat="1" ht="30">
      <c r="A16" s="355" t="s">
        <v>649</v>
      </c>
      <c r="B16" s="355" t="s">
        <v>700</v>
      </c>
      <c r="C16" s="355" t="s">
        <v>706</v>
      </c>
      <c r="D16" s="355">
        <v>1</v>
      </c>
      <c r="E16" s="355">
        <v>0.5</v>
      </c>
      <c r="F16" s="355">
        <v>6</v>
      </c>
      <c r="G16" s="355" t="s">
        <v>649</v>
      </c>
    </row>
    <row r="17" spans="1:7" s="356" customFormat="1" ht="30">
      <c r="A17" s="355" t="s">
        <v>649</v>
      </c>
      <c r="B17" s="355" t="s">
        <v>702</v>
      </c>
      <c r="C17" s="355" t="s">
        <v>706</v>
      </c>
      <c r="D17" s="355">
        <v>1</v>
      </c>
      <c r="E17" s="355">
        <v>0.5</v>
      </c>
      <c r="F17" s="355">
        <v>23</v>
      </c>
      <c r="G17" s="355" t="s">
        <v>649</v>
      </c>
    </row>
    <row r="18" spans="1:7" s="356" customFormat="1" ht="30">
      <c r="A18" s="355" t="s">
        <v>649</v>
      </c>
      <c r="B18" s="355" t="s">
        <v>707</v>
      </c>
      <c r="C18" s="355" t="s">
        <v>706</v>
      </c>
      <c r="D18" s="355">
        <v>2</v>
      </c>
      <c r="E18" s="355">
        <v>0.5</v>
      </c>
      <c r="F18" s="355">
        <v>10</v>
      </c>
      <c r="G18" s="355" t="s">
        <v>649</v>
      </c>
    </row>
    <row r="19" spans="1:7" s="356" customFormat="1" ht="30">
      <c r="A19" s="355" t="s">
        <v>649</v>
      </c>
      <c r="B19" s="355" t="s">
        <v>708</v>
      </c>
      <c r="C19" s="355" t="s">
        <v>706</v>
      </c>
      <c r="D19" s="355">
        <v>1</v>
      </c>
      <c r="E19" s="355">
        <v>0.5</v>
      </c>
      <c r="F19" s="355">
        <v>2</v>
      </c>
      <c r="G19" s="355" t="s">
        <v>649</v>
      </c>
    </row>
    <row r="20" spans="1:7" s="356" customFormat="1" ht="30">
      <c r="A20" s="355" t="s">
        <v>649</v>
      </c>
      <c r="B20" s="355" t="s">
        <v>671</v>
      </c>
      <c r="C20" s="355" t="s">
        <v>706</v>
      </c>
      <c r="D20" s="355">
        <v>11</v>
      </c>
      <c r="E20" s="355">
        <v>0.5</v>
      </c>
      <c r="F20" s="355">
        <v>187</v>
      </c>
      <c r="G20" s="355" t="s">
        <v>649</v>
      </c>
    </row>
    <row r="21" spans="1:7" s="356" customFormat="1" ht="30">
      <c r="A21" s="355" t="s">
        <v>649</v>
      </c>
      <c r="B21" s="355" t="s">
        <v>703</v>
      </c>
      <c r="C21" s="355" t="s">
        <v>706</v>
      </c>
      <c r="D21" s="355">
        <v>5</v>
      </c>
      <c r="E21" s="355">
        <v>0.5</v>
      </c>
      <c r="F21" s="355">
        <v>132</v>
      </c>
      <c r="G21" s="355" t="s">
        <v>649</v>
      </c>
    </row>
    <row r="22" spans="1:7" s="356" customFormat="1" ht="30">
      <c r="A22" s="355" t="s">
        <v>649</v>
      </c>
      <c r="B22" s="355" t="s">
        <v>655</v>
      </c>
      <c r="C22" s="355" t="s">
        <v>706</v>
      </c>
      <c r="D22" s="355">
        <v>1</v>
      </c>
      <c r="E22" s="355">
        <v>0.5</v>
      </c>
      <c r="F22" s="355">
        <v>29</v>
      </c>
      <c r="G22" s="355" t="s">
        <v>649</v>
      </c>
    </row>
    <row r="23" spans="1:7" s="356" customFormat="1" ht="30">
      <c r="A23" s="355" t="s">
        <v>649</v>
      </c>
      <c r="B23" s="355" t="s">
        <v>700</v>
      </c>
      <c r="C23" s="355" t="s">
        <v>709</v>
      </c>
      <c r="D23" s="355">
        <v>1</v>
      </c>
      <c r="E23" s="355">
        <v>0.5</v>
      </c>
      <c r="F23" s="355">
        <v>6</v>
      </c>
      <c r="G23" s="355" t="s">
        <v>649</v>
      </c>
    </row>
    <row r="24" spans="1:7" s="356" customFormat="1" ht="30">
      <c r="A24" s="355" t="s">
        <v>649</v>
      </c>
      <c r="B24" s="355" t="s">
        <v>702</v>
      </c>
      <c r="C24" s="355" t="s">
        <v>709</v>
      </c>
      <c r="D24" s="355">
        <v>2</v>
      </c>
      <c r="E24" s="355">
        <v>0.5</v>
      </c>
      <c r="F24" s="355">
        <v>38</v>
      </c>
      <c r="G24" s="355" t="s">
        <v>649</v>
      </c>
    </row>
    <row r="25" spans="1:7" s="356" customFormat="1" ht="30">
      <c r="A25" s="355" t="s">
        <v>649</v>
      </c>
      <c r="B25" s="355" t="s">
        <v>664</v>
      </c>
      <c r="C25" s="355" t="s">
        <v>709</v>
      </c>
      <c r="D25" s="355">
        <v>1</v>
      </c>
      <c r="E25" s="355">
        <v>0.5</v>
      </c>
      <c r="F25" s="355">
        <v>3</v>
      </c>
      <c r="G25" s="355" t="s">
        <v>649</v>
      </c>
    </row>
    <row r="26" spans="1:7" s="356" customFormat="1" ht="30">
      <c r="A26" s="355" t="s">
        <v>649</v>
      </c>
      <c r="B26" s="355" t="s">
        <v>707</v>
      </c>
      <c r="C26" s="355" t="s">
        <v>709</v>
      </c>
      <c r="D26" s="355">
        <v>5</v>
      </c>
      <c r="E26" s="355">
        <v>0.5</v>
      </c>
      <c r="F26" s="355">
        <v>62</v>
      </c>
      <c r="G26" s="355" t="s">
        <v>649</v>
      </c>
    </row>
    <row r="27" spans="1:7" s="356" customFormat="1" ht="30">
      <c r="A27" s="355" t="s">
        <v>649</v>
      </c>
      <c r="B27" s="355" t="s">
        <v>652</v>
      </c>
      <c r="C27" s="355" t="s">
        <v>709</v>
      </c>
      <c r="D27" s="355">
        <v>1</v>
      </c>
      <c r="E27" s="355">
        <v>0.5</v>
      </c>
      <c r="F27" s="355">
        <v>42</v>
      </c>
      <c r="G27" s="355" t="s">
        <v>649</v>
      </c>
    </row>
    <row r="28" spans="1:7" s="356" customFormat="1" ht="30">
      <c r="A28" s="355" t="s">
        <v>649</v>
      </c>
      <c r="B28" s="355" t="s">
        <v>671</v>
      </c>
      <c r="C28" s="355" t="s">
        <v>709</v>
      </c>
      <c r="D28" s="355">
        <v>5</v>
      </c>
      <c r="E28" s="355">
        <v>0.5</v>
      </c>
      <c r="F28" s="355">
        <v>59</v>
      </c>
      <c r="G28" s="355" t="s">
        <v>649</v>
      </c>
    </row>
    <row r="29" spans="1:7" s="356" customFormat="1" ht="30">
      <c r="A29" s="355" t="s">
        <v>649</v>
      </c>
      <c r="B29" s="355" t="s">
        <v>703</v>
      </c>
      <c r="C29" s="355" t="s">
        <v>709</v>
      </c>
      <c r="D29" s="355">
        <v>18</v>
      </c>
      <c r="E29" s="355">
        <v>0.5</v>
      </c>
      <c r="F29" s="355">
        <v>268</v>
      </c>
      <c r="G29" s="355" t="s">
        <v>649</v>
      </c>
    </row>
    <row r="30" spans="1:7" s="356" customFormat="1" ht="30">
      <c r="A30" s="355" t="s">
        <v>649</v>
      </c>
      <c r="B30" s="355" t="s">
        <v>655</v>
      </c>
      <c r="C30" s="355" t="s">
        <v>709</v>
      </c>
      <c r="D30" s="355">
        <v>4</v>
      </c>
      <c r="E30" s="355">
        <v>0.5</v>
      </c>
      <c r="F30" s="355">
        <v>93</v>
      </c>
      <c r="G30" s="355" t="s">
        <v>649</v>
      </c>
    </row>
    <row r="31" spans="1:7" s="356" customFormat="1" ht="30">
      <c r="A31" s="355" t="s">
        <v>649</v>
      </c>
      <c r="B31" s="355" t="s">
        <v>702</v>
      </c>
      <c r="C31" s="355" t="s">
        <v>710</v>
      </c>
      <c r="D31" s="355">
        <v>1</v>
      </c>
      <c r="E31" s="355">
        <v>0.5</v>
      </c>
      <c r="F31" s="355">
        <v>15</v>
      </c>
      <c r="G31" s="355" t="s">
        <v>649</v>
      </c>
    </row>
    <row r="32" spans="1:7" s="356" customFormat="1" ht="30">
      <c r="A32" s="355" t="s">
        <v>649</v>
      </c>
      <c r="B32" s="355" t="s">
        <v>655</v>
      </c>
      <c r="C32" s="355" t="s">
        <v>710</v>
      </c>
      <c r="D32" s="355">
        <v>1</v>
      </c>
      <c r="E32" s="355">
        <v>0.5</v>
      </c>
      <c r="F32" s="355">
        <v>20</v>
      </c>
      <c r="G32" s="355" t="s">
        <v>649</v>
      </c>
    </row>
    <row r="33" spans="1:7" s="356" customFormat="1" ht="30">
      <c r="A33" s="355" t="s">
        <v>649</v>
      </c>
      <c r="B33" s="355" t="s">
        <v>664</v>
      </c>
      <c r="C33" s="355" t="s">
        <v>711</v>
      </c>
      <c r="D33" s="355">
        <v>2</v>
      </c>
      <c r="E33" s="355">
        <v>0.5</v>
      </c>
      <c r="F33" s="355">
        <v>5</v>
      </c>
      <c r="G33" s="355" t="s">
        <v>712</v>
      </c>
    </row>
    <row r="34" spans="1:7" s="356" customFormat="1" ht="30">
      <c r="A34" s="355" t="s">
        <v>649</v>
      </c>
      <c r="B34" s="355" t="s">
        <v>713</v>
      </c>
      <c r="C34" s="355" t="s">
        <v>711</v>
      </c>
      <c r="D34" s="355">
        <v>1</v>
      </c>
      <c r="E34" s="355">
        <v>0.5</v>
      </c>
      <c r="F34" s="355">
        <v>4</v>
      </c>
      <c r="G34" s="355" t="s">
        <v>712</v>
      </c>
    </row>
    <row r="35" spans="1:7" s="356" customFormat="1" ht="30">
      <c r="A35" s="355" t="s">
        <v>649</v>
      </c>
      <c r="B35" s="355" t="s">
        <v>652</v>
      </c>
      <c r="C35" s="355" t="s">
        <v>711</v>
      </c>
      <c r="D35" s="355">
        <v>5</v>
      </c>
      <c r="E35" s="355">
        <v>0.5</v>
      </c>
      <c r="F35" s="355">
        <v>46</v>
      </c>
      <c r="G35" s="355" t="s">
        <v>712</v>
      </c>
    </row>
    <row r="36" spans="1:7" s="356" customFormat="1" ht="30">
      <c r="A36" s="355" t="s">
        <v>649</v>
      </c>
      <c r="B36" s="355" t="s">
        <v>708</v>
      </c>
      <c r="C36" s="355" t="s">
        <v>711</v>
      </c>
      <c r="D36" s="355">
        <v>4</v>
      </c>
      <c r="E36" s="355">
        <v>0.5</v>
      </c>
      <c r="F36" s="355">
        <v>33</v>
      </c>
      <c r="G36" s="355" t="s">
        <v>712</v>
      </c>
    </row>
    <row r="37" spans="1:7" s="356" customFormat="1" ht="30">
      <c r="A37" s="355" t="s">
        <v>649</v>
      </c>
      <c r="B37" s="355" t="s">
        <v>671</v>
      </c>
      <c r="C37" s="355" t="s">
        <v>711</v>
      </c>
      <c r="D37" s="355">
        <v>6</v>
      </c>
      <c r="E37" s="355">
        <v>0.5</v>
      </c>
      <c r="F37" s="355">
        <v>53</v>
      </c>
      <c r="G37" s="355" t="s">
        <v>712</v>
      </c>
    </row>
    <row r="38" spans="1:7" s="356" customFormat="1" ht="30">
      <c r="A38" s="355" t="s">
        <v>649</v>
      </c>
      <c r="B38" s="355" t="s">
        <v>703</v>
      </c>
      <c r="C38" s="355" t="s">
        <v>711</v>
      </c>
      <c r="D38" s="355">
        <v>4</v>
      </c>
      <c r="E38" s="355">
        <v>0.5</v>
      </c>
      <c r="F38" s="355">
        <v>86</v>
      </c>
      <c r="G38" s="355" t="s">
        <v>712</v>
      </c>
    </row>
    <row r="39" spans="1:7" s="356" customFormat="1" ht="30">
      <c r="A39" s="355" t="s">
        <v>649</v>
      </c>
      <c r="B39" s="355" t="s">
        <v>714</v>
      </c>
      <c r="C39" s="355" t="s">
        <v>711</v>
      </c>
      <c r="D39" s="355">
        <v>1</v>
      </c>
      <c r="E39" s="355">
        <v>0.5</v>
      </c>
      <c r="F39" s="355">
        <v>11</v>
      </c>
      <c r="G39" s="355" t="s">
        <v>712</v>
      </c>
    </row>
    <row r="40" spans="1:7" s="356" customFormat="1" ht="30">
      <c r="A40" s="355" t="s">
        <v>649</v>
      </c>
      <c r="B40" s="355" t="s">
        <v>655</v>
      </c>
      <c r="C40" s="355" t="s">
        <v>711</v>
      </c>
      <c r="D40" s="355">
        <v>1</v>
      </c>
      <c r="E40" s="355">
        <v>0.5</v>
      </c>
      <c r="F40" s="355">
        <v>8</v>
      </c>
      <c r="G40" s="355" t="s">
        <v>712</v>
      </c>
    </row>
    <row r="41" spans="1:7" s="356" customFormat="1" ht="30">
      <c r="A41" s="355" t="s">
        <v>649</v>
      </c>
      <c r="B41" s="355" t="s">
        <v>702</v>
      </c>
      <c r="C41" s="355" t="s">
        <v>715</v>
      </c>
      <c r="D41" s="355">
        <v>4</v>
      </c>
      <c r="E41" s="355">
        <v>0.5</v>
      </c>
      <c r="F41" s="355">
        <v>65</v>
      </c>
      <c r="G41" s="355" t="s">
        <v>716</v>
      </c>
    </row>
    <row r="42" spans="1:7" s="356" customFormat="1" ht="30">
      <c r="A42" s="355" t="s">
        <v>649</v>
      </c>
      <c r="B42" s="355" t="s">
        <v>664</v>
      </c>
      <c r="C42" s="355" t="s">
        <v>715</v>
      </c>
      <c r="D42" s="355">
        <v>5</v>
      </c>
      <c r="E42" s="355">
        <v>0.5</v>
      </c>
      <c r="F42" s="355">
        <v>12</v>
      </c>
      <c r="G42" s="355" t="s">
        <v>716</v>
      </c>
    </row>
    <row r="43" spans="1:7" s="356" customFormat="1" ht="30">
      <c r="A43" s="355" t="s">
        <v>649</v>
      </c>
      <c r="B43" s="355" t="s">
        <v>707</v>
      </c>
      <c r="C43" s="355" t="s">
        <v>715</v>
      </c>
      <c r="D43" s="355">
        <v>1</v>
      </c>
      <c r="E43" s="355">
        <v>0.5</v>
      </c>
      <c r="F43" s="355">
        <v>2</v>
      </c>
      <c r="G43" s="355" t="s">
        <v>716</v>
      </c>
    </row>
    <row r="44" spans="1:7" s="356" customFormat="1" ht="30">
      <c r="A44" s="355" t="s">
        <v>649</v>
      </c>
      <c r="B44" s="355" t="s">
        <v>713</v>
      </c>
      <c r="C44" s="355" t="s">
        <v>715</v>
      </c>
      <c r="D44" s="355">
        <v>7</v>
      </c>
      <c r="E44" s="355">
        <v>0.5</v>
      </c>
      <c r="F44" s="355">
        <v>65</v>
      </c>
      <c r="G44" s="355" t="s">
        <v>716</v>
      </c>
    </row>
    <row r="45" spans="1:7" s="356" customFormat="1" ht="30">
      <c r="A45" s="355" t="s">
        <v>649</v>
      </c>
      <c r="B45" s="355" t="s">
        <v>652</v>
      </c>
      <c r="C45" s="355" t="s">
        <v>715</v>
      </c>
      <c r="D45" s="355">
        <v>3</v>
      </c>
      <c r="E45" s="355">
        <v>0.5</v>
      </c>
      <c r="F45" s="355">
        <v>81</v>
      </c>
      <c r="G45" s="355" t="s">
        <v>716</v>
      </c>
    </row>
    <row r="46" spans="1:7" s="356" customFormat="1" ht="30">
      <c r="A46" s="355" t="s">
        <v>649</v>
      </c>
      <c r="B46" s="355" t="s">
        <v>671</v>
      </c>
      <c r="C46" s="355" t="s">
        <v>715</v>
      </c>
      <c r="D46" s="355">
        <v>11</v>
      </c>
      <c r="E46" s="355">
        <v>0.5</v>
      </c>
      <c r="F46" s="355">
        <v>78</v>
      </c>
      <c r="G46" s="355" t="s">
        <v>716</v>
      </c>
    </row>
    <row r="47" spans="1:7" s="356" customFormat="1" ht="30">
      <c r="A47" s="355" t="s">
        <v>649</v>
      </c>
      <c r="B47" s="355" t="s">
        <v>703</v>
      </c>
      <c r="C47" s="355" t="s">
        <v>715</v>
      </c>
      <c r="D47" s="355">
        <v>8</v>
      </c>
      <c r="E47" s="355">
        <v>0.5</v>
      </c>
      <c r="F47" s="355">
        <v>120</v>
      </c>
      <c r="G47" s="355" t="s">
        <v>716</v>
      </c>
    </row>
    <row r="48" spans="1:7" s="356" customFormat="1" ht="30">
      <c r="A48" s="355" t="s">
        <v>649</v>
      </c>
      <c r="B48" s="355" t="s">
        <v>714</v>
      </c>
      <c r="C48" s="355" t="s">
        <v>715</v>
      </c>
      <c r="D48" s="355">
        <v>1</v>
      </c>
      <c r="E48" s="355">
        <v>0.5</v>
      </c>
      <c r="F48" s="355">
        <v>15</v>
      </c>
      <c r="G48" s="355" t="s">
        <v>716</v>
      </c>
    </row>
    <row r="49" spans="1:7" ht="26.25">
      <c r="A49" s="357" t="s">
        <v>681</v>
      </c>
      <c r="B49" s="358"/>
      <c r="C49" s="358"/>
      <c r="D49" s="355">
        <f>SUM(D5:D48)</f>
        <v>169</v>
      </c>
      <c r="E49" s="359"/>
      <c r="F49" s="360">
        <f>SUM(F5:F48)</f>
        <v>2645</v>
      </c>
      <c r="G49" s="355" t="s">
        <v>649</v>
      </c>
    </row>
    <row r="50" spans="1:15" ht="15" customHeight="1">
      <c r="A50" s="357" t="s">
        <v>717</v>
      </c>
      <c r="B50" s="358"/>
      <c r="C50" s="358"/>
      <c r="D50" s="355">
        <f>D49+417</f>
        <v>586</v>
      </c>
      <c r="E50" s="359"/>
      <c r="F50" s="360">
        <f>F49+6016</f>
        <v>8661</v>
      </c>
      <c r="G50" s="355" t="s">
        <v>649</v>
      </c>
      <c r="H50" s="361"/>
      <c r="I50" s="361"/>
      <c r="J50" s="361"/>
      <c r="K50" s="361"/>
      <c r="L50" s="361"/>
      <c r="M50" s="361"/>
      <c r="N50" s="361"/>
      <c r="O50" s="361"/>
    </row>
    <row r="51" spans="1:7" ht="18" customHeight="1">
      <c r="A51" s="362"/>
      <c r="B51" s="362"/>
      <c r="C51" s="362"/>
      <c r="D51" s="363"/>
      <c r="E51" s="363"/>
      <c r="F51" s="363"/>
      <c r="G51" s="362"/>
    </row>
    <row r="52" spans="1:7" ht="15">
      <c r="A52" s="364" t="s">
        <v>718</v>
      </c>
      <c r="B52" s="364"/>
      <c r="C52" s="364"/>
      <c r="D52" s="365"/>
      <c r="E52" s="365"/>
      <c r="F52" s="365"/>
      <c r="G52" s="364"/>
    </row>
    <row r="53" spans="1:7" ht="15">
      <c r="A53" s="500" t="s">
        <v>719</v>
      </c>
      <c r="B53" s="500"/>
      <c r="C53" s="500"/>
      <c r="D53" s="500"/>
      <c r="E53" s="500"/>
      <c r="F53" s="500"/>
      <c r="G53" s="500"/>
    </row>
    <row r="54" spans="1:7" ht="15">
      <c r="A54" s="500"/>
      <c r="B54" s="500"/>
      <c r="C54" s="500"/>
      <c r="D54" s="500"/>
      <c r="E54" s="500"/>
      <c r="F54" s="500"/>
      <c r="G54" s="500"/>
    </row>
    <row r="55" spans="1:7" ht="14.25" customHeight="1">
      <c r="A55" s="510" t="s">
        <v>720</v>
      </c>
      <c r="B55" s="510"/>
      <c r="C55" s="510"/>
      <c r="D55" s="510"/>
      <c r="E55" s="510"/>
      <c r="F55" s="510"/>
      <c r="G55" s="510"/>
    </row>
    <row r="56" spans="1:7" ht="15">
      <c r="A56" s="510"/>
      <c r="B56" s="510"/>
      <c r="C56" s="510"/>
      <c r="D56" s="510"/>
      <c r="E56" s="510"/>
      <c r="F56" s="510"/>
      <c r="G56" s="510"/>
    </row>
    <row r="57" spans="1:7" ht="15">
      <c r="A57" s="510"/>
      <c r="B57" s="510"/>
      <c r="C57" s="510"/>
      <c r="D57" s="510"/>
      <c r="E57" s="510"/>
      <c r="F57" s="510"/>
      <c r="G57" s="510"/>
    </row>
    <row r="58" spans="1:7" ht="15">
      <c r="A58" s="510"/>
      <c r="B58" s="510"/>
      <c r="C58" s="510"/>
      <c r="D58" s="510"/>
      <c r="E58" s="510"/>
      <c r="F58" s="510"/>
      <c r="G58" s="510"/>
    </row>
  </sheetData>
  <sheetProtection/>
  <mergeCells count="8">
    <mergeCell ref="A53:G54"/>
    <mergeCell ref="A55:G58"/>
    <mergeCell ref="A1:G1"/>
    <mergeCell ref="A2:G2"/>
    <mergeCell ref="A3:A4"/>
    <mergeCell ref="B3:B4"/>
    <mergeCell ref="C3:C4"/>
    <mergeCell ref="D3:G3"/>
  </mergeCells>
  <printOptions headings="1" horizontalCentered="1"/>
  <pageMargins left="0.7" right="0.7" top="0.75" bottom="0.75" header="0.3" footer="0.3"/>
  <pageSetup fitToHeight="3" fitToWidth="1" horizontalDpi="600" verticalDpi="600" orientation="portrait" scale="79"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1:IV80"/>
  <sheetViews>
    <sheetView zoomScale="70" zoomScaleNormal="70" zoomScalePageLayoutView="0" workbookViewId="0" topLeftCell="A1">
      <selection activeCell="A1" sqref="A1:M1"/>
    </sheetView>
  </sheetViews>
  <sheetFormatPr defaultColWidth="9.140625" defaultRowHeight="12.75"/>
  <cols>
    <col min="1" max="1" width="10.140625" style="366" customWidth="1"/>
    <col min="2" max="2" width="18.421875" style="366" customWidth="1"/>
    <col min="3" max="3" width="24.00390625" style="366" customWidth="1"/>
    <col min="4" max="4" width="12.7109375" style="366" customWidth="1"/>
    <col min="5" max="5" width="12.28125" style="381" bestFit="1" customWidth="1"/>
    <col min="6" max="6" width="12.421875" style="366" customWidth="1"/>
    <col min="7" max="7" width="12.421875" style="381" customWidth="1"/>
    <col min="8" max="8" width="12.00390625" style="381" customWidth="1"/>
    <col min="9" max="9" width="12.28125" style="381" customWidth="1"/>
    <col min="10" max="10" width="12.421875" style="366" customWidth="1"/>
    <col min="11" max="11" width="12.00390625" style="366" customWidth="1"/>
    <col min="12" max="12" width="16.57421875" style="366" customWidth="1"/>
    <col min="13" max="13" width="12.00390625" style="366" customWidth="1"/>
    <col min="14" max="14" width="11.8515625" style="366" customWidth="1"/>
    <col min="15" max="15" width="14.8515625" style="366" customWidth="1"/>
    <col min="16" max="16" width="10.00390625" style="366" customWidth="1"/>
    <col min="17" max="19" width="9.140625" style="380" customWidth="1"/>
    <col min="20" max="16384" width="9.140625" style="366" customWidth="1"/>
  </cols>
  <sheetData>
    <row r="1" spans="1:19" ht="18.75" customHeight="1">
      <c r="A1" s="525" t="s">
        <v>625</v>
      </c>
      <c r="B1" s="525"/>
      <c r="C1" s="525"/>
      <c r="D1" s="525"/>
      <c r="E1" s="525"/>
      <c r="F1" s="525"/>
      <c r="G1" s="525"/>
      <c r="H1" s="525"/>
      <c r="I1" s="525"/>
      <c r="J1" s="525"/>
      <c r="K1" s="525"/>
      <c r="L1" s="525"/>
      <c r="M1" s="525"/>
      <c r="N1" s="525"/>
      <c r="O1" s="525"/>
      <c r="P1" s="525"/>
      <c r="Q1"/>
      <c r="R1"/>
      <c r="S1"/>
    </row>
    <row r="2" spans="1:19" ht="18.75" customHeight="1">
      <c r="A2" s="526" t="s">
        <v>721</v>
      </c>
      <c r="B2" s="526"/>
      <c r="C2" s="526"/>
      <c r="D2" s="526"/>
      <c r="E2" s="526"/>
      <c r="F2" s="526"/>
      <c r="G2" s="526"/>
      <c r="H2" s="526"/>
      <c r="I2" s="526"/>
      <c r="J2" s="526"/>
      <c r="K2" s="526"/>
      <c r="L2" s="526"/>
      <c r="M2" s="526"/>
      <c r="N2" s="526"/>
      <c r="O2" s="526"/>
      <c r="P2" s="526"/>
      <c r="Q2"/>
      <c r="R2"/>
      <c r="S2"/>
    </row>
    <row r="3" spans="1:19" ht="70.5" customHeight="1">
      <c r="A3" s="503" t="s">
        <v>627</v>
      </c>
      <c r="B3" s="527" t="s">
        <v>628</v>
      </c>
      <c r="C3" s="527" t="s">
        <v>629</v>
      </c>
      <c r="D3" s="527" t="s">
        <v>630</v>
      </c>
      <c r="E3" s="530" t="s">
        <v>631</v>
      </c>
      <c r="F3" s="530"/>
      <c r="G3" s="531" t="s">
        <v>632</v>
      </c>
      <c r="H3" s="531"/>
      <c r="I3" s="531"/>
      <c r="J3" s="532" t="s">
        <v>633</v>
      </c>
      <c r="K3" s="532"/>
      <c r="L3" s="532"/>
      <c r="M3" s="532" t="s">
        <v>634</v>
      </c>
      <c r="N3" s="532"/>
      <c r="O3" s="532"/>
      <c r="P3" s="518" t="s">
        <v>635</v>
      </c>
      <c r="Q3"/>
      <c r="R3"/>
      <c r="S3"/>
    </row>
    <row r="4" spans="1:19" ht="30.75" customHeight="1">
      <c r="A4" s="503"/>
      <c r="B4" s="528"/>
      <c r="C4" s="528"/>
      <c r="D4" s="528"/>
      <c r="E4" s="367" t="s">
        <v>636</v>
      </c>
      <c r="F4" s="368" t="s">
        <v>637</v>
      </c>
      <c r="G4" s="369" t="s">
        <v>638</v>
      </c>
      <c r="H4" s="369" t="s">
        <v>639</v>
      </c>
      <c r="I4" s="369" t="s">
        <v>640</v>
      </c>
      <c r="J4" s="370" t="s">
        <v>643</v>
      </c>
      <c r="K4" s="521" t="s">
        <v>642</v>
      </c>
      <c r="L4" s="521"/>
      <c r="M4" s="370" t="s">
        <v>643</v>
      </c>
      <c r="N4" s="521" t="s">
        <v>642</v>
      </c>
      <c r="O4" s="521"/>
      <c r="P4" s="519"/>
      <c r="Q4"/>
      <c r="R4"/>
      <c r="S4"/>
    </row>
    <row r="5" spans="1:19" ht="66.75" customHeight="1">
      <c r="A5" s="503"/>
      <c r="B5" s="529"/>
      <c r="C5" s="529"/>
      <c r="D5" s="529"/>
      <c r="E5" s="371"/>
      <c r="F5" s="372"/>
      <c r="G5" s="373"/>
      <c r="H5" s="373"/>
      <c r="I5" s="373"/>
      <c r="J5" s="374"/>
      <c r="K5" s="375" t="s">
        <v>644</v>
      </c>
      <c r="L5" s="375" t="s">
        <v>645</v>
      </c>
      <c r="M5" s="376"/>
      <c r="N5" s="375" t="s">
        <v>644</v>
      </c>
      <c r="O5" s="375" t="s">
        <v>646</v>
      </c>
      <c r="P5" s="520"/>
      <c r="Q5"/>
      <c r="R5"/>
      <c r="S5"/>
    </row>
    <row r="6" spans="1:19" s="377" customFormat="1" ht="90">
      <c r="A6" s="336">
        <v>41911</v>
      </c>
      <c r="B6" s="337" t="s">
        <v>655</v>
      </c>
      <c r="C6" s="337" t="s">
        <v>722</v>
      </c>
      <c r="D6" s="337" t="s">
        <v>649</v>
      </c>
      <c r="E6" s="338">
        <v>1</v>
      </c>
      <c r="F6" s="338" t="s">
        <v>666</v>
      </c>
      <c r="G6" s="337">
        <v>0</v>
      </c>
      <c r="H6" s="337">
        <v>0</v>
      </c>
      <c r="I6" s="337">
        <v>0</v>
      </c>
      <c r="J6" s="337">
        <v>0</v>
      </c>
      <c r="K6" s="337">
        <v>0</v>
      </c>
      <c r="L6" s="337" t="s">
        <v>651</v>
      </c>
      <c r="M6" s="337">
        <v>0</v>
      </c>
      <c r="N6" s="337"/>
      <c r="O6" s="337"/>
      <c r="P6" s="339"/>
      <c r="Q6" s="239"/>
      <c r="R6" s="239"/>
      <c r="S6" s="239"/>
    </row>
    <row r="7" spans="1:19" ht="45">
      <c r="A7" s="336">
        <v>41913</v>
      </c>
      <c r="B7" s="337" t="s">
        <v>671</v>
      </c>
      <c r="C7" s="337" t="s">
        <v>665</v>
      </c>
      <c r="D7" s="337" t="s">
        <v>649</v>
      </c>
      <c r="E7" s="338">
        <v>1</v>
      </c>
      <c r="F7" s="338" t="s">
        <v>660</v>
      </c>
      <c r="G7" s="337">
        <v>0</v>
      </c>
      <c r="H7" s="337">
        <v>0</v>
      </c>
      <c r="I7" s="337">
        <v>0</v>
      </c>
      <c r="J7" s="337">
        <v>0</v>
      </c>
      <c r="K7" s="337">
        <v>0</v>
      </c>
      <c r="L7" s="337" t="s">
        <v>651</v>
      </c>
      <c r="M7" s="337">
        <v>0</v>
      </c>
      <c r="N7" s="337"/>
      <c r="O7" s="337"/>
      <c r="P7" s="339"/>
      <c r="Q7"/>
      <c r="R7"/>
      <c r="S7"/>
    </row>
    <row r="8" spans="1:19" ht="45">
      <c r="A8" s="336">
        <v>41913</v>
      </c>
      <c r="B8" s="337" t="s">
        <v>664</v>
      </c>
      <c r="C8" s="337" t="s">
        <v>723</v>
      </c>
      <c r="D8" s="337" t="s">
        <v>649</v>
      </c>
      <c r="E8" s="338">
        <v>1</v>
      </c>
      <c r="F8" s="338" t="s">
        <v>666</v>
      </c>
      <c r="G8" s="337">
        <v>0</v>
      </c>
      <c r="H8" s="337">
        <v>0</v>
      </c>
      <c r="I8" s="337">
        <v>0</v>
      </c>
      <c r="J8" s="337">
        <v>1</v>
      </c>
      <c r="K8" s="337">
        <v>1</v>
      </c>
      <c r="L8" s="337"/>
      <c r="M8" s="337">
        <v>0</v>
      </c>
      <c r="N8" s="337"/>
      <c r="O8" s="337"/>
      <c r="P8" s="339"/>
      <c r="Q8"/>
      <c r="R8"/>
      <c r="S8"/>
    </row>
    <row r="9" spans="1:19" ht="120">
      <c r="A9" s="336">
        <v>41913</v>
      </c>
      <c r="B9" s="337" t="s">
        <v>671</v>
      </c>
      <c r="C9" s="337" t="s">
        <v>724</v>
      </c>
      <c r="D9" s="337" t="s">
        <v>649</v>
      </c>
      <c r="E9" s="337">
        <v>1</v>
      </c>
      <c r="F9" s="337" t="s">
        <v>660</v>
      </c>
      <c r="G9" s="337">
        <v>0</v>
      </c>
      <c r="H9" s="337">
        <v>0</v>
      </c>
      <c r="I9" s="337">
        <v>0</v>
      </c>
      <c r="J9" s="337">
        <v>0</v>
      </c>
      <c r="K9" s="337"/>
      <c r="L9" s="337"/>
      <c r="M9" s="337">
        <v>0</v>
      </c>
      <c r="N9" s="337">
        <v>0</v>
      </c>
      <c r="O9" s="337" t="s">
        <v>725</v>
      </c>
      <c r="P9" s="339"/>
      <c r="Q9"/>
      <c r="R9"/>
      <c r="S9"/>
    </row>
    <row r="10" spans="1:19" ht="75">
      <c r="A10" s="341">
        <v>41913</v>
      </c>
      <c r="B10" s="337" t="s">
        <v>664</v>
      </c>
      <c r="C10" s="337" t="s">
        <v>677</v>
      </c>
      <c r="D10" s="337" t="s">
        <v>649</v>
      </c>
      <c r="E10" s="338">
        <v>1</v>
      </c>
      <c r="F10" s="338" t="s">
        <v>669</v>
      </c>
      <c r="G10" s="337">
        <v>0</v>
      </c>
      <c r="H10" s="337">
        <v>0</v>
      </c>
      <c r="I10" s="337">
        <v>0</v>
      </c>
      <c r="J10" s="337">
        <v>0</v>
      </c>
      <c r="K10" s="337">
        <v>0</v>
      </c>
      <c r="L10" s="337" t="s">
        <v>651</v>
      </c>
      <c r="M10" s="337">
        <v>0</v>
      </c>
      <c r="N10" s="337"/>
      <c r="O10" s="337"/>
      <c r="P10" s="339"/>
      <c r="Q10"/>
      <c r="R10"/>
      <c r="S10"/>
    </row>
    <row r="11" spans="1:19" ht="75">
      <c r="A11" s="341">
        <v>41913</v>
      </c>
      <c r="B11" s="337" t="s">
        <v>647</v>
      </c>
      <c r="C11" s="337" t="s">
        <v>677</v>
      </c>
      <c r="D11" s="337" t="s">
        <v>649</v>
      </c>
      <c r="E11" s="337">
        <v>1</v>
      </c>
      <c r="F11" s="337" t="s">
        <v>669</v>
      </c>
      <c r="G11" s="337">
        <v>0</v>
      </c>
      <c r="H11" s="337">
        <v>0</v>
      </c>
      <c r="I11" s="337">
        <v>0</v>
      </c>
      <c r="J11" s="337">
        <v>0</v>
      </c>
      <c r="K11" s="337">
        <v>0</v>
      </c>
      <c r="L11" s="337" t="s">
        <v>651</v>
      </c>
      <c r="M11" s="337">
        <v>0</v>
      </c>
      <c r="N11" s="337"/>
      <c r="O11" s="337"/>
      <c r="P11" s="339"/>
      <c r="Q11"/>
      <c r="R11"/>
      <c r="S11"/>
    </row>
    <row r="12" spans="1:19" ht="75">
      <c r="A12" s="336">
        <v>41913</v>
      </c>
      <c r="B12" s="337" t="s">
        <v>647</v>
      </c>
      <c r="C12" s="337" t="s">
        <v>677</v>
      </c>
      <c r="D12" s="337" t="s">
        <v>649</v>
      </c>
      <c r="E12" s="337">
        <v>1</v>
      </c>
      <c r="F12" s="337" t="s">
        <v>726</v>
      </c>
      <c r="G12" s="337">
        <v>0</v>
      </c>
      <c r="H12" s="337">
        <v>0</v>
      </c>
      <c r="I12" s="337">
        <v>0</v>
      </c>
      <c r="J12" s="337">
        <v>0</v>
      </c>
      <c r="K12" s="337">
        <v>0</v>
      </c>
      <c r="L12" s="337" t="s">
        <v>651</v>
      </c>
      <c r="M12" s="337">
        <v>0</v>
      </c>
      <c r="N12" s="337"/>
      <c r="O12" s="337"/>
      <c r="P12" s="339"/>
      <c r="Q12"/>
      <c r="R12"/>
      <c r="S12"/>
    </row>
    <row r="13" spans="1:19" ht="75">
      <c r="A13" s="336">
        <v>41913</v>
      </c>
      <c r="B13" s="337" t="s">
        <v>664</v>
      </c>
      <c r="C13" s="337" t="s">
        <v>677</v>
      </c>
      <c r="D13" s="337" t="s">
        <v>649</v>
      </c>
      <c r="E13" s="337">
        <v>1</v>
      </c>
      <c r="F13" s="337" t="s">
        <v>726</v>
      </c>
      <c r="G13" s="337">
        <v>0</v>
      </c>
      <c r="H13" s="337">
        <v>0</v>
      </c>
      <c r="I13" s="337">
        <v>0</v>
      </c>
      <c r="J13" s="337">
        <v>0</v>
      </c>
      <c r="K13" s="337">
        <v>0</v>
      </c>
      <c r="L13" s="337" t="s">
        <v>651</v>
      </c>
      <c r="M13" s="337">
        <v>0</v>
      </c>
      <c r="N13" s="337"/>
      <c r="O13" s="337"/>
      <c r="P13" s="339"/>
      <c r="Q13"/>
      <c r="R13"/>
      <c r="S13"/>
    </row>
    <row r="14" spans="1:19" ht="120">
      <c r="A14" s="336">
        <v>41914</v>
      </c>
      <c r="B14" s="337" t="s">
        <v>655</v>
      </c>
      <c r="C14" s="337" t="s">
        <v>656</v>
      </c>
      <c r="D14" s="337" t="s">
        <v>649</v>
      </c>
      <c r="E14" s="338">
        <v>1</v>
      </c>
      <c r="F14" s="338" t="s">
        <v>45</v>
      </c>
      <c r="G14" s="337">
        <v>0</v>
      </c>
      <c r="H14" s="337">
        <v>0</v>
      </c>
      <c r="I14" s="337">
        <v>0</v>
      </c>
      <c r="J14" s="337">
        <v>0</v>
      </c>
      <c r="K14" s="337">
        <v>0</v>
      </c>
      <c r="L14" s="337" t="s">
        <v>651</v>
      </c>
      <c r="M14" s="337">
        <v>0</v>
      </c>
      <c r="N14" s="337"/>
      <c r="O14" s="337"/>
      <c r="P14" s="339"/>
      <c r="Q14"/>
      <c r="R14"/>
      <c r="S14"/>
    </row>
    <row r="15" spans="1:19" ht="45">
      <c r="A15" s="336">
        <v>41915</v>
      </c>
      <c r="B15" s="337" t="s">
        <v>671</v>
      </c>
      <c r="C15" s="337" t="s">
        <v>665</v>
      </c>
      <c r="D15" s="337" t="s">
        <v>649</v>
      </c>
      <c r="E15" s="337">
        <v>1</v>
      </c>
      <c r="F15" s="337" t="s">
        <v>654</v>
      </c>
      <c r="G15" s="337">
        <v>0</v>
      </c>
      <c r="H15" s="337">
        <v>0</v>
      </c>
      <c r="I15" s="337">
        <v>0</v>
      </c>
      <c r="J15" s="337">
        <v>0</v>
      </c>
      <c r="K15" s="337">
        <v>0</v>
      </c>
      <c r="L15" s="337" t="s">
        <v>651</v>
      </c>
      <c r="M15" s="337">
        <v>0</v>
      </c>
      <c r="N15" s="337"/>
      <c r="O15" s="337"/>
      <c r="P15" s="339"/>
      <c r="Q15"/>
      <c r="R15"/>
      <c r="S15"/>
    </row>
    <row r="16" spans="1:19" ht="105">
      <c r="A16" s="336">
        <v>41921</v>
      </c>
      <c r="B16" s="337" t="s">
        <v>655</v>
      </c>
      <c r="C16" s="337" t="s">
        <v>667</v>
      </c>
      <c r="D16" s="337" t="s">
        <v>649</v>
      </c>
      <c r="E16" s="337">
        <v>1</v>
      </c>
      <c r="F16" s="337" t="s">
        <v>669</v>
      </c>
      <c r="G16" s="337">
        <v>0</v>
      </c>
      <c r="H16" s="337">
        <v>0</v>
      </c>
      <c r="I16" s="337">
        <v>0</v>
      </c>
      <c r="J16" s="337">
        <v>0</v>
      </c>
      <c r="K16" s="338">
        <v>0</v>
      </c>
      <c r="L16" s="338" t="s">
        <v>651</v>
      </c>
      <c r="M16" s="337">
        <v>0</v>
      </c>
      <c r="N16" s="337"/>
      <c r="O16" s="337"/>
      <c r="P16" s="339"/>
      <c r="Q16"/>
      <c r="R16"/>
      <c r="S16"/>
    </row>
    <row r="17" spans="1:19" ht="60">
      <c r="A17" s="336">
        <v>41925</v>
      </c>
      <c r="B17" s="337" t="s">
        <v>655</v>
      </c>
      <c r="C17" s="337" t="s">
        <v>674</v>
      </c>
      <c r="D17" s="337" t="s">
        <v>649</v>
      </c>
      <c r="E17" s="337">
        <v>1</v>
      </c>
      <c r="F17" s="337" t="s">
        <v>726</v>
      </c>
      <c r="G17" s="337">
        <v>0</v>
      </c>
      <c r="H17" s="337">
        <v>0</v>
      </c>
      <c r="I17" s="337">
        <v>0</v>
      </c>
      <c r="J17" s="337">
        <v>0</v>
      </c>
      <c r="K17" s="337">
        <v>0</v>
      </c>
      <c r="L17" s="337" t="s">
        <v>651</v>
      </c>
      <c r="M17" s="337">
        <v>0</v>
      </c>
      <c r="N17" s="337"/>
      <c r="O17" s="337"/>
      <c r="P17" s="339"/>
      <c r="Q17"/>
      <c r="R17"/>
      <c r="S17"/>
    </row>
    <row r="18" spans="1:19" ht="45">
      <c r="A18" s="336">
        <v>41926</v>
      </c>
      <c r="B18" s="337" t="s">
        <v>727</v>
      </c>
      <c r="C18" s="337" t="s">
        <v>665</v>
      </c>
      <c r="D18" s="337" t="s">
        <v>649</v>
      </c>
      <c r="E18" s="337">
        <v>1</v>
      </c>
      <c r="F18" s="337" t="s">
        <v>666</v>
      </c>
      <c r="G18" s="337">
        <v>0</v>
      </c>
      <c r="H18" s="337">
        <v>0</v>
      </c>
      <c r="I18" s="337">
        <v>0</v>
      </c>
      <c r="J18" s="337">
        <v>0</v>
      </c>
      <c r="K18" s="337">
        <v>0</v>
      </c>
      <c r="L18" s="337" t="s">
        <v>651</v>
      </c>
      <c r="M18" s="337">
        <v>0</v>
      </c>
      <c r="N18" s="337"/>
      <c r="O18" s="337"/>
      <c r="P18" s="339"/>
      <c r="Q18"/>
      <c r="R18"/>
      <c r="S18"/>
    </row>
    <row r="19" spans="1:19" ht="75">
      <c r="A19" s="336">
        <v>41926</v>
      </c>
      <c r="B19" s="337" t="s">
        <v>664</v>
      </c>
      <c r="C19" s="337" t="s">
        <v>728</v>
      </c>
      <c r="D19" s="337" t="s">
        <v>649</v>
      </c>
      <c r="E19" s="337">
        <v>1</v>
      </c>
      <c r="F19" s="337" t="s">
        <v>666</v>
      </c>
      <c r="G19" s="337">
        <v>0</v>
      </c>
      <c r="H19" s="337">
        <v>0</v>
      </c>
      <c r="I19" s="337">
        <v>0</v>
      </c>
      <c r="J19" s="337">
        <v>0</v>
      </c>
      <c r="K19" s="337">
        <v>0</v>
      </c>
      <c r="L19" s="337" t="s">
        <v>651</v>
      </c>
      <c r="M19" s="337">
        <v>0</v>
      </c>
      <c r="N19" s="337"/>
      <c r="O19" s="337"/>
      <c r="P19" s="339"/>
      <c r="Q19"/>
      <c r="R19"/>
      <c r="S19"/>
    </row>
    <row r="20" spans="1:19" ht="90">
      <c r="A20" s="336">
        <v>41927</v>
      </c>
      <c r="B20" s="337" t="s">
        <v>655</v>
      </c>
      <c r="C20" s="337" t="s">
        <v>659</v>
      </c>
      <c r="D20" s="337" t="s">
        <v>649</v>
      </c>
      <c r="E20" s="337">
        <v>1</v>
      </c>
      <c r="F20" s="337" t="s">
        <v>669</v>
      </c>
      <c r="G20" s="337">
        <v>0</v>
      </c>
      <c r="H20" s="337">
        <v>0</v>
      </c>
      <c r="I20" s="337">
        <v>0</v>
      </c>
      <c r="J20" s="337">
        <v>0</v>
      </c>
      <c r="K20" s="337">
        <v>0</v>
      </c>
      <c r="L20" s="337" t="s">
        <v>651</v>
      </c>
      <c r="M20" s="337">
        <v>0</v>
      </c>
      <c r="N20" s="337"/>
      <c r="O20" s="337"/>
      <c r="P20" s="339"/>
      <c r="Q20"/>
      <c r="R20"/>
      <c r="S20"/>
    </row>
    <row r="21" spans="1:19" ht="105">
      <c r="A21" s="336">
        <v>41927</v>
      </c>
      <c r="B21" s="337" t="s">
        <v>655</v>
      </c>
      <c r="C21" s="337" t="s">
        <v>729</v>
      </c>
      <c r="D21" s="337" t="s">
        <v>649</v>
      </c>
      <c r="E21" s="338">
        <v>1</v>
      </c>
      <c r="F21" s="338" t="s">
        <v>666</v>
      </c>
      <c r="G21" s="337">
        <v>0</v>
      </c>
      <c r="H21" s="337">
        <v>0</v>
      </c>
      <c r="I21" s="337">
        <v>0</v>
      </c>
      <c r="J21" s="337">
        <v>0</v>
      </c>
      <c r="K21" s="337">
        <v>0</v>
      </c>
      <c r="L21" s="337" t="s">
        <v>651</v>
      </c>
      <c r="M21" s="337">
        <v>0</v>
      </c>
      <c r="N21" s="337"/>
      <c r="O21" s="337"/>
      <c r="P21" s="339"/>
      <c r="Q21"/>
      <c r="R21"/>
      <c r="S21"/>
    </row>
    <row r="22" spans="1:19" ht="45">
      <c r="A22" s="336">
        <v>41929</v>
      </c>
      <c r="B22" s="337" t="s">
        <v>671</v>
      </c>
      <c r="C22" s="337" t="s">
        <v>665</v>
      </c>
      <c r="D22" s="337" t="s">
        <v>649</v>
      </c>
      <c r="E22" s="338">
        <v>1</v>
      </c>
      <c r="F22" s="338" t="s">
        <v>666</v>
      </c>
      <c r="G22" s="337">
        <v>0</v>
      </c>
      <c r="H22" s="337">
        <v>0</v>
      </c>
      <c r="I22" s="337">
        <v>0</v>
      </c>
      <c r="J22" s="337">
        <v>0</v>
      </c>
      <c r="K22" s="337">
        <v>0</v>
      </c>
      <c r="L22" s="337" t="s">
        <v>651</v>
      </c>
      <c r="M22" s="337">
        <v>0</v>
      </c>
      <c r="N22" s="337"/>
      <c r="O22" s="337"/>
      <c r="P22" s="339"/>
      <c r="Q22"/>
      <c r="R22"/>
      <c r="S22"/>
    </row>
    <row r="23" spans="1:19" ht="45">
      <c r="A23" s="336">
        <v>41929</v>
      </c>
      <c r="B23" s="337" t="s">
        <v>671</v>
      </c>
      <c r="C23" s="337" t="s">
        <v>665</v>
      </c>
      <c r="D23" s="337" t="s">
        <v>649</v>
      </c>
      <c r="E23" s="338">
        <v>1</v>
      </c>
      <c r="F23" s="338" t="s">
        <v>726</v>
      </c>
      <c r="G23" s="337">
        <v>0</v>
      </c>
      <c r="H23" s="337">
        <v>0</v>
      </c>
      <c r="I23" s="337">
        <v>0</v>
      </c>
      <c r="J23" s="337">
        <v>0</v>
      </c>
      <c r="K23" s="337">
        <v>0</v>
      </c>
      <c r="L23" s="337" t="s">
        <v>651</v>
      </c>
      <c r="M23" s="337">
        <v>0</v>
      </c>
      <c r="N23" s="337"/>
      <c r="O23" s="337"/>
      <c r="P23" s="339"/>
      <c r="Q23"/>
      <c r="R23"/>
      <c r="S23"/>
    </row>
    <row r="24" spans="1:19" ht="45">
      <c r="A24" s="336">
        <v>41933</v>
      </c>
      <c r="B24" s="337" t="s">
        <v>655</v>
      </c>
      <c r="C24" s="337" t="s">
        <v>665</v>
      </c>
      <c r="D24" s="337" t="s">
        <v>649</v>
      </c>
      <c r="E24" s="338">
        <v>1</v>
      </c>
      <c r="F24" s="338" t="s">
        <v>726</v>
      </c>
      <c r="G24" s="337">
        <v>0</v>
      </c>
      <c r="H24" s="337">
        <v>0</v>
      </c>
      <c r="I24" s="337">
        <v>0</v>
      </c>
      <c r="J24" s="337">
        <v>0</v>
      </c>
      <c r="K24" s="337">
        <v>0</v>
      </c>
      <c r="L24" s="337" t="s">
        <v>651</v>
      </c>
      <c r="M24" s="337">
        <v>0</v>
      </c>
      <c r="N24" s="337"/>
      <c r="O24" s="337"/>
      <c r="P24" s="339"/>
      <c r="Q24"/>
      <c r="R24"/>
      <c r="S24"/>
    </row>
    <row r="25" spans="1:19" ht="45">
      <c r="A25" s="336">
        <v>41934</v>
      </c>
      <c r="B25" s="337" t="s">
        <v>655</v>
      </c>
      <c r="C25" s="337" t="s">
        <v>665</v>
      </c>
      <c r="D25" s="337" t="s">
        <v>649</v>
      </c>
      <c r="E25" s="338" t="s">
        <v>680</v>
      </c>
      <c r="F25" s="338" t="s">
        <v>660</v>
      </c>
      <c r="G25" s="337">
        <v>0</v>
      </c>
      <c r="H25" s="337">
        <v>0</v>
      </c>
      <c r="I25" s="337">
        <v>0</v>
      </c>
      <c r="J25" s="337">
        <v>0</v>
      </c>
      <c r="K25" s="337">
        <v>0</v>
      </c>
      <c r="L25" s="337" t="s">
        <v>651</v>
      </c>
      <c r="M25" s="337">
        <v>0</v>
      </c>
      <c r="N25" s="337"/>
      <c r="O25" s="337"/>
      <c r="P25" s="339"/>
      <c r="Q25"/>
      <c r="R25"/>
      <c r="S25"/>
    </row>
    <row r="26" spans="1:19" ht="75">
      <c r="A26" s="336">
        <v>41934</v>
      </c>
      <c r="B26" s="337" t="s">
        <v>647</v>
      </c>
      <c r="C26" s="337" t="s">
        <v>677</v>
      </c>
      <c r="D26" s="337" t="s">
        <v>649</v>
      </c>
      <c r="E26" s="338">
        <v>1</v>
      </c>
      <c r="F26" s="338" t="s">
        <v>45</v>
      </c>
      <c r="G26" s="337">
        <v>0</v>
      </c>
      <c r="H26" s="337">
        <v>0</v>
      </c>
      <c r="I26" s="337">
        <v>0</v>
      </c>
      <c r="J26" s="337">
        <v>0</v>
      </c>
      <c r="K26" s="337">
        <v>0</v>
      </c>
      <c r="L26" s="337" t="s">
        <v>651</v>
      </c>
      <c r="M26" s="337">
        <v>0</v>
      </c>
      <c r="N26" s="337"/>
      <c r="O26" s="337"/>
      <c r="P26" s="339"/>
      <c r="Q26"/>
      <c r="R26"/>
      <c r="S26"/>
    </row>
    <row r="27" spans="1:19" ht="75">
      <c r="A27" s="336">
        <v>41934</v>
      </c>
      <c r="B27" s="337" t="s">
        <v>664</v>
      </c>
      <c r="C27" s="337" t="s">
        <v>677</v>
      </c>
      <c r="D27" s="337" t="s">
        <v>649</v>
      </c>
      <c r="E27" s="338">
        <v>1</v>
      </c>
      <c r="F27" s="338" t="s">
        <v>669</v>
      </c>
      <c r="G27" s="337">
        <v>0</v>
      </c>
      <c r="H27" s="337">
        <v>0</v>
      </c>
      <c r="I27" s="337">
        <v>0</v>
      </c>
      <c r="J27" s="337">
        <v>0</v>
      </c>
      <c r="K27" s="337">
        <v>0</v>
      </c>
      <c r="L27" s="337" t="s">
        <v>651</v>
      </c>
      <c r="M27" s="337">
        <v>0</v>
      </c>
      <c r="N27" s="337"/>
      <c r="O27" s="337"/>
      <c r="P27" s="339"/>
      <c r="Q27"/>
      <c r="R27"/>
      <c r="S27"/>
    </row>
    <row r="28" spans="1:19" ht="75">
      <c r="A28" s="336">
        <v>41934</v>
      </c>
      <c r="B28" s="337" t="s">
        <v>664</v>
      </c>
      <c r="C28" s="337" t="s">
        <v>677</v>
      </c>
      <c r="D28" s="337" t="s">
        <v>649</v>
      </c>
      <c r="E28" s="338">
        <v>1</v>
      </c>
      <c r="F28" s="338" t="s">
        <v>726</v>
      </c>
      <c r="G28" s="337">
        <v>0</v>
      </c>
      <c r="H28" s="337">
        <v>0</v>
      </c>
      <c r="I28" s="337">
        <v>0</v>
      </c>
      <c r="J28" s="337">
        <v>0</v>
      </c>
      <c r="K28" s="337">
        <v>0</v>
      </c>
      <c r="L28" s="337" t="s">
        <v>651</v>
      </c>
      <c r="M28" s="337">
        <v>0</v>
      </c>
      <c r="N28" s="337"/>
      <c r="O28" s="337"/>
      <c r="P28" s="339"/>
      <c r="Q28"/>
      <c r="R28"/>
      <c r="S28"/>
    </row>
    <row r="29" spans="1:19" ht="105">
      <c r="A29" s="336">
        <v>41935</v>
      </c>
      <c r="B29" s="337" t="s">
        <v>655</v>
      </c>
      <c r="C29" s="337" t="s">
        <v>729</v>
      </c>
      <c r="D29" s="337" t="s">
        <v>649</v>
      </c>
      <c r="E29" s="338">
        <v>1</v>
      </c>
      <c r="F29" s="338" t="s">
        <v>726</v>
      </c>
      <c r="G29" s="337">
        <v>0</v>
      </c>
      <c r="H29" s="337">
        <v>0</v>
      </c>
      <c r="I29" s="337">
        <v>0</v>
      </c>
      <c r="J29" s="337">
        <v>0</v>
      </c>
      <c r="K29" s="337">
        <v>0</v>
      </c>
      <c r="L29" s="337" t="s">
        <v>651</v>
      </c>
      <c r="M29" s="337">
        <v>0</v>
      </c>
      <c r="N29" s="337"/>
      <c r="O29" s="337"/>
      <c r="P29" s="339"/>
      <c r="Q29"/>
      <c r="R29"/>
      <c r="S29"/>
    </row>
    <row r="30" spans="1:19" ht="105">
      <c r="A30" s="341">
        <v>41935</v>
      </c>
      <c r="B30" s="337" t="s">
        <v>655</v>
      </c>
      <c r="C30" s="337" t="s">
        <v>676</v>
      </c>
      <c r="D30" s="337" t="s">
        <v>649</v>
      </c>
      <c r="E30" s="338">
        <v>1</v>
      </c>
      <c r="F30" s="338" t="s">
        <v>666</v>
      </c>
      <c r="G30" s="337">
        <v>0</v>
      </c>
      <c r="H30" s="337">
        <v>0</v>
      </c>
      <c r="I30" s="337">
        <v>0</v>
      </c>
      <c r="J30" s="337">
        <v>0</v>
      </c>
      <c r="K30" s="337">
        <v>0</v>
      </c>
      <c r="L30" s="337" t="s">
        <v>651</v>
      </c>
      <c r="M30" s="337">
        <v>0</v>
      </c>
      <c r="N30" s="337"/>
      <c r="O30" s="337"/>
      <c r="P30" s="339"/>
      <c r="Q30"/>
      <c r="R30"/>
      <c r="S30"/>
    </row>
    <row r="31" spans="1:19" ht="90">
      <c r="A31" s="341">
        <v>41935</v>
      </c>
      <c r="B31" s="337" t="s">
        <v>655</v>
      </c>
      <c r="C31" s="337" t="s">
        <v>722</v>
      </c>
      <c r="D31" s="337" t="s">
        <v>649</v>
      </c>
      <c r="E31" s="338" t="s">
        <v>672</v>
      </c>
      <c r="F31" s="338" t="s">
        <v>138</v>
      </c>
      <c r="G31" s="337">
        <v>0</v>
      </c>
      <c r="H31" s="337">
        <v>0</v>
      </c>
      <c r="I31" s="337">
        <v>0</v>
      </c>
      <c r="J31" s="337">
        <v>0</v>
      </c>
      <c r="K31" s="337">
        <v>0</v>
      </c>
      <c r="L31" s="337" t="s">
        <v>651</v>
      </c>
      <c r="M31" s="337">
        <v>0</v>
      </c>
      <c r="N31" s="337"/>
      <c r="O31" s="337"/>
      <c r="P31" s="339"/>
      <c r="Q31"/>
      <c r="R31"/>
      <c r="S31"/>
    </row>
    <row r="32" spans="1:19" ht="45">
      <c r="A32" s="341">
        <v>41939</v>
      </c>
      <c r="B32" s="337" t="s">
        <v>664</v>
      </c>
      <c r="C32" s="337" t="s">
        <v>665</v>
      </c>
      <c r="D32" s="337" t="s">
        <v>649</v>
      </c>
      <c r="E32" s="338">
        <v>1</v>
      </c>
      <c r="F32" s="338" t="s">
        <v>666</v>
      </c>
      <c r="G32" s="337">
        <v>0</v>
      </c>
      <c r="H32" s="337">
        <v>0</v>
      </c>
      <c r="I32" s="337">
        <v>0</v>
      </c>
      <c r="J32" s="337">
        <v>0</v>
      </c>
      <c r="K32" s="337">
        <v>0</v>
      </c>
      <c r="L32" s="337" t="s">
        <v>651</v>
      </c>
      <c r="M32" s="337">
        <v>0</v>
      </c>
      <c r="N32" s="337"/>
      <c r="O32" s="337"/>
      <c r="P32" s="339"/>
      <c r="Q32"/>
      <c r="R32"/>
      <c r="S32"/>
    </row>
    <row r="33" spans="1:19" ht="45">
      <c r="A33" s="341">
        <v>41939</v>
      </c>
      <c r="B33" s="337" t="s">
        <v>664</v>
      </c>
      <c r="C33" s="337" t="s">
        <v>665</v>
      </c>
      <c r="D33" s="337" t="s">
        <v>649</v>
      </c>
      <c r="E33" s="338">
        <v>1</v>
      </c>
      <c r="F33" s="338" t="s">
        <v>666</v>
      </c>
      <c r="G33" s="337">
        <v>0</v>
      </c>
      <c r="H33" s="337">
        <v>0</v>
      </c>
      <c r="I33" s="337">
        <v>0</v>
      </c>
      <c r="J33" s="337">
        <v>0</v>
      </c>
      <c r="K33" s="337">
        <v>0</v>
      </c>
      <c r="L33" s="337" t="s">
        <v>651</v>
      </c>
      <c r="M33" s="337">
        <v>0</v>
      </c>
      <c r="N33" s="337"/>
      <c r="O33" s="337"/>
      <c r="P33" s="339"/>
      <c r="Q33"/>
      <c r="R33"/>
      <c r="S33"/>
    </row>
    <row r="34" spans="1:19" ht="45">
      <c r="A34" s="341">
        <v>41939</v>
      </c>
      <c r="B34" s="337" t="s">
        <v>671</v>
      </c>
      <c r="C34" s="337" t="s">
        <v>665</v>
      </c>
      <c r="D34" s="337" t="s">
        <v>649</v>
      </c>
      <c r="E34" s="338">
        <v>1</v>
      </c>
      <c r="F34" s="338" t="s">
        <v>666</v>
      </c>
      <c r="G34" s="337">
        <v>0</v>
      </c>
      <c r="H34" s="337">
        <v>0</v>
      </c>
      <c r="I34" s="337">
        <v>0</v>
      </c>
      <c r="J34" s="337">
        <v>0</v>
      </c>
      <c r="K34" s="337">
        <v>0</v>
      </c>
      <c r="L34" s="337" t="s">
        <v>651</v>
      </c>
      <c r="M34" s="337">
        <v>0</v>
      </c>
      <c r="N34" s="337"/>
      <c r="O34" s="337"/>
      <c r="P34" s="339"/>
      <c r="Q34"/>
      <c r="R34"/>
      <c r="S34"/>
    </row>
    <row r="35" spans="1:19" ht="45">
      <c r="A35" s="341">
        <v>41939</v>
      </c>
      <c r="B35" s="337" t="s">
        <v>671</v>
      </c>
      <c r="C35" s="337" t="s">
        <v>665</v>
      </c>
      <c r="D35" s="337" t="s">
        <v>649</v>
      </c>
      <c r="E35" s="338">
        <v>0</v>
      </c>
      <c r="F35" s="338" t="s">
        <v>138</v>
      </c>
      <c r="G35" s="337">
        <v>0</v>
      </c>
      <c r="H35" s="337">
        <v>0</v>
      </c>
      <c r="I35" s="337">
        <v>0</v>
      </c>
      <c r="J35" s="337">
        <v>0</v>
      </c>
      <c r="K35" s="337">
        <v>0</v>
      </c>
      <c r="L35" s="337" t="s">
        <v>651</v>
      </c>
      <c r="M35" s="337">
        <v>0</v>
      </c>
      <c r="N35" s="337"/>
      <c r="O35" s="337"/>
      <c r="P35" s="339"/>
      <c r="Q35"/>
      <c r="R35"/>
      <c r="S35"/>
    </row>
    <row r="36" spans="1:19" ht="45">
      <c r="A36" s="341">
        <v>41939</v>
      </c>
      <c r="B36" s="337" t="s">
        <v>664</v>
      </c>
      <c r="C36" s="337" t="s">
        <v>665</v>
      </c>
      <c r="D36" s="337" t="s">
        <v>649</v>
      </c>
      <c r="E36" s="338" t="s">
        <v>680</v>
      </c>
      <c r="F36" s="338" t="s">
        <v>726</v>
      </c>
      <c r="G36" s="337">
        <v>0</v>
      </c>
      <c r="H36" s="337">
        <v>0</v>
      </c>
      <c r="I36" s="337">
        <v>0</v>
      </c>
      <c r="J36" s="337">
        <v>0</v>
      </c>
      <c r="K36" s="337">
        <v>0</v>
      </c>
      <c r="L36" s="337" t="s">
        <v>651</v>
      </c>
      <c r="M36" s="337">
        <v>0</v>
      </c>
      <c r="N36" s="337"/>
      <c r="O36" s="337"/>
      <c r="P36" s="339"/>
      <c r="Q36"/>
      <c r="R36"/>
      <c r="S36"/>
    </row>
    <row r="37" spans="1:19" ht="45">
      <c r="A37" s="341">
        <v>41939</v>
      </c>
      <c r="B37" s="337" t="s">
        <v>664</v>
      </c>
      <c r="C37" s="337" t="s">
        <v>665</v>
      </c>
      <c r="D37" s="337" t="s">
        <v>649</v>
      </c>
      <c r="E37" s="338">
        <v>1</v>
      </c>
      <c r="F37" s="338" t="s">
        <v>726</v>
      </c>
      <c r="G37" s="337">
        <v>0</v>
      </c>
      <c r="H37" s="337">
        <v>0</v>
      </c>
      <c r="I37" s="337">
        <v>0</v>
      </c>
      <c r="J37" s="337">
        <v>0</v>
      </c>
      <c r="K37" s="337">
        <v>0</v>
      </c>
      <c r="L37" s="337" t="s">
        <v>651</v>
      </c>
      <c r="M37" s="337">
        <v>0</v>
      </c>
      <c r="N37" s="337"/>
      <c r="O37" s="337"/>
      <c r="P37" s="339"/>
      <c r="Q37"/>
      <c r="R37"/>
      <c r="S37"/>
    </row>
    <row r="38" spans="1:19" ht="45">
      <c r="A38" s="341">
        <v>41939</v>
      </c>
      <c r="B38" s="337" t="s">
        <v>664</v>
      </c>
      <c r="C38" s="337" t="s">
        <v>665</v>
      </c>
      <c r="D38" s="337" t="s">
        <v>649</v>
      </c>
      <c r="E38" s="338" t="s">
        <v>680</v>
      </c>
      <c r="F38" s="338" t="s">
        <v>660</v>
      </c>
      <c r="G38" s="337">
        <v>0</v>
      </c>
      <c r="H38" s="337">
        <v>0</v>
      </c>
      <c r="I38" s="337">
        <v>0</v>
      </c>
      <c r="J38" s="337">
        <v>0</v>
      </c>
      <c r="K38" s="337">
        <v>0</v>
      </c>
      <c r="L38" s="337" t="s">
        <v>651</v>
      </c>
      <c r="M38" s="337">
        <v>0</v>
      </c>
      <c r="N38" s="337"/>
      <c r="O38" s="337"/>
      <c r="P38" s="339"/>
      <c r="Q38"/>
      <c r="R38"/>
      <c r="S38"/>
    </row>
    <row r="39" spans="1:19" ht="105">
      <c r="A39" s="336">
        <v>41939</v>
      </c>
      <c r="B39" s="337" t="s">
        <v>655</v>
      </c>
      <c r="C39" s="337" t="s">
        <v>729</v>
      </c>
      <c r="D39" s="337" t="s">
        <v>649</v>
      </c>
      <c r="E39" s="338" t="s">
        <v>672</v>
      </c>
      <c r="F39" s="338" t="s">
        <v>138</v>
      </c>
      <c r="G39" s="337"/>
      <c r="H39" s="337"/>
      <c r="I39" s="337"/>
      <c r="J39" s="337"/>
      <c r="K39" s="337">
        <v>0</v>
      </c>
      <c r="L39" s="337" t="s">
        <v>651</v>
      </c>
      <c r="M39" s="337"/>
      <c r="N39" s="337"/>
      <c r="O39" s="337"/>
      <c r="P39" s="339"/>
      <c r="Q39"/>
      <c r="R39"/>
      <c r="S39"/>
    </row>
    <row r="40" spans="1:19" ht="45">
      <c r="A40" s="336">
        <v>41940</v>
      </c>
      <c r="B40" s="337" t="s">
        <v>671</v>
      </c>
      <c r="C40" s="337" t="s">
        <v>665</v>
      </c>
      <c r="D40" s="337" t="s">
        <v>649</v>
      </c>
      <c r="E40" s="338">
        <v>1</v>
      </c>
      <c r="F40" s="338" t="s">
        <v>726</v>
      </c>
      <c r="G40" s="337">
        <v>0</v>
      </c>
      <c r="H40" s="337">
        <v>0</v>
      </c>
      <c r="I40" s="337">
        <v>0</v>
      </c>
      <c r="J40" s="337">
        <v>0</v>
      </c>
      <c r="K40" s="337">
        <v>0</v>
      </c>
      <c r="L40" s="337" t="s">
        <v>651</v>
      </c>
      <c r="M40" s="337">
        <v>0</v>
      </c>
      <c r="N40" s="337"/>
      <c r="O40" s="337"/>
      <c r="P40" s="339"/>
      <c r="Q40"/>
      <c r="R40"/>
      <c r="S40"/>
    </row>
    <row r="41" spans="1:19" ht="75">
      <c r="A41" s="336">
        <v>41943</v>
      </c>
      <c r="B41" s="337" t="s">
        <v>647</v>
      </c>
      <c r="C41" s="337" t="s">
        <v>677</v>
      </c>
      <c r="D41" s="337" t="s">
        <v>649</v>
      </c>
      <c r="E41" s="338">
        <v>1</v>
      </c>
      <c r="F41" s="338" t="s">
        <v>666</v>
      </c>
      <c r="G41" s="337">
        <v>0</v>
      </c>
      <c r="H41" s="337">
        <v>0</v>
      </c>
      <c r="I41" s="337">
        <v>0</v>
      </c>
      <c r="J41" s="337">
        <v>0</v>
      </c>
      <c r="K41" s="337">
        <v>0</v>
      </c>
      <c r="L41" s="337" t="s">
        <v>651</v>
      </c>
      <c r="M41" s="337">
        <v>0</v>
      </c>
      <c r="N41" s="337"/>
      <c r="O41" s="337"/>
      <c r="P41" s="339"/>
      <c r="Q41"/>
      <c r="R41"/>
      <c r="S41"/>
    </row>
    <row r="42" spans="1:16" s="345" customFormat="1" ht="42.75">
      <c r="A42" s="342" t="s">
        <v>681</v>
      </c>
      <c r="B42" s="343"/>
      <c r="C42" s="343"/>
      <c r="D42" s="343"/>
      <c r="E42" s="342">
        <v>34</v>
      </c>
      <c r="F42" s="343"/>
      <c r="G42" s="378">
        <f>SUM(G6:G41)</f>
        <v>0</v>
      </c>
      <c r="H42" s="378">
        <f>SUM(H6:H41)</f>
        <v>0</v>
      </c>
      <c r="I42" s="378">
        <f>SUM(I6:I41)</f>
        <v>0</v>
      </c>
      <c r="J42" s="378">
        <f>SUM(J6:J41)</f>
        <v>1</v>
      </c>
      <c r="K42" s="343"/>
      <c r="L42" s="343"/>
      <c r="M42" s="378">
        <f>SUM(M6:M41)</f>
        <v>0</v>
      </c>
      <c r="N42" s="343"/>
      <c r="O42" s="343"/>
      <c r="P42" s="378">
        <v>2</v>
      </c>
    </row>
    <row r="43" spans="1:16" s="345" customFormat="1" ht="51.75" customHeight="1">
      <c r="A43" s="342" t="s">
        <v>682</v>
      </c>
      <c r="B43" s="343"/>
      <c r="C43" s="343"/>
      <c r="D43" s="343"/>
      <c r="E43" s="346">
        <f>E42+143</f>
        <v>177</v>
      </c>
      <c r="F43" s="343"/>
      <c r="G43" s="346">
        <f>0+G42</f>
        <v>0</v>
      </c>
      <c r="H43" s="346">
        <f>0+H42</f>
        <v>0</v>
      </c>
      <c r="I43" s="346">
        <f>0+I42</f>
        <v>0</v>
      </c>
      <c r="J43" s="379">
        <f>J42+50</f>
        <v>51</v>
      </c>
      <c r="K43" s="343"/>
      <c r="L43" s="343"/>
      <c r="M43" s="379">
        <f>M42+3</f>
        <v>3</v>
      </c>
      <c r="N43" s="343"/>
      <c r="O43" s="343"/>
      <c r="P43" s="346">
        <f>P42+124</f>
        <v>126</v>
      </c>
    </row>
    <row r="44" spans="1:256" ht="15">
      <c r="A44" s="380"/>
      <c r="B44" s="522" t="s">
        <v>730</v>
      </c>
      <c r="C44" s="522"/>
      <c r="D44" s="522"/>
      <c r="E44" s="522"/>
      <c r="F44" s="522"/>
      <c r="G44" s="522"/>
      <c r="H44" s="522"/>
      <c r="I44" s="522"/>
      <c r="J44" s="522"/>
      <c r="K44" s="522"/>
      <c r="L44" s="522"/>
      <c r="M44" s="522"/>
      <c r="N44" s="522"/>
      <c r="O44" s="522"/>
      <c r="P44" s="522"/>
      <c r="Q44"/>
      <c r="R44"/>
      <c r="S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 r="A45" s="380"/>
      <c r="B45" s="523"/>
      <c r="C45" s="523"/>
      <c r="D45" s="523"/>
      <c r="E45" s="523"/>
      <c r="F45" s="523"/>
      <c r="G45" s="523"/>
      <c r="H45" s="523"/>
      <c r="I45" s="523"/>
      <c r="J45" s="523"/>
      <c r="K45" s="523"/>
      <c r="L45" s="523"/>
      <c r="M45" s="523"/>
      <c r="N45" s="523"/>
      <c r="O45" s="523"/>
      <c r="P45" s="523"/>
      <c r="Q45"/>
      <c r="R45"/>
      <c r="S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2:256" s="380" customFormat="1" ht="15">
      <c r="B46" s="524" t="s">
        <v>684</v>
      </c>
      <c r="C46" s="524"/>
      <c r="D46" s="524"/>
      <c r="E46" s="524"/>
      <c r="F46" s="524"/>
      <c r="G46" s="524"/>
      <c r="H46" s="524"/>
      <c r="I46" s="524"/>
      <c r="J46" s="524"/>
      <c r="K46" s="524"/>
      <c r="L46" s="524"/>
      <c r="M46" s="524"/>
      <c r="N46" s="524"/>
      <c r="O46" s="524"/>
      <c r="P46" s="524"/>
      <c r="Q46"/>
      <c r="R46"/>
      <c r="S46"/>
      <c r="T46" s="366"/>
      <c r="U46" s="36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80" customFormat="1" ht="15" customHeight="1">
      <c r="A47" s="366"/>
      <c r="B47" s="524" t="s">
        <v>685</v>
      </c>
      <c r="C47" s="524"/>
      <c r="D47" s="524"/>
      <c r="E47" s="524"/>
      <c r="F47" s="524"/>
      <c r="G47" s="524"/>
      <c r="H47" s="524"/>
      <c r="I47" s="524"/>
      <c r="J47" s="524"/>
      <c r="K47" s="524"/>
      <c r="L47" s="524"/>
      <c r="M47" s="524"/>
      <c r="N47" s="524"/>
      <c r="O47" s="524"/>
      <c r="P47" s="524"/>
      <c r="Q47" s="366"/>
      <c r="R47" s="366"/>
      <c r="S47" s="366"/>
      <c r="T47" s="366"/>
      <c r="U47" s="366"/>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2:19" ht="15">
      <c r="B48" s="517" t="s">
        <v>731</v>
      </c>
      <c r="C48" s="517"/>
      <c r="D48" s="517"/>
      <c r="E48" s="517"/>
      <c r="F48" s="517"/>
      <c r="G48" s="517"/>
      <c r="H48" s="517"/>
      <c r="I48" s="517"/>
      <c r="J48" s="517"/>
      <c r="K48" s="517"/>
      <c r="L48" s="517"/>
      <c r="M48" s="517"/>
      <c r="N48" s="517"/>
      <c r="O48" s="517"/>
      <c r="P48" s="517"/>
      <c r="Q48" s="366"/>
      <c r="R48" s="366"/>
      <c r="S48" s="366"/>
    </row>
    <row r="49" spans="2:19" ht="15">
      <c r="B49" s="517" t="s">
        <v>732</v>
      </c>
      <c r="C49" s="517"/>
      <c r="D49" s="517"/>
      <c r="E49" s="517"/>
      <c r="F49" s="517"/>
      <c r="G49" s="517"/>
      <c r="H49" s="517"/>
      <c r="I49" s="517"/>
      <c r="J49" s="517"/>
      <c r="K49" s="517"/>
      <c r="L49" s="517"/>
      <c r="M49" s="517"/>
      <c r="N49" s="517"/>
      <c r="O49" s="517"/>
      <c r="P49" s="517"/>
      <c r="Q49" s="366"/>
      <c r="R49" s="366"/>
      <c r="S49" s="366"/>
    </row>
    <row r="50" spans="2:19" ht="14.25" customHeight="1">
      <c r="B50" s="517" t="s">
        <v>688</v>
      </c>
      <c r="C50" s="517"/>
      <c r="D50" s="517"/>
      <c r="E50" s="517"/>
      <c r="F50" s="517"/>
      <c r="G50" s="517"/>
      <c r="H50" s="517"/>
      <c r="I50" s="517"/>
      <c r="J50" s="517"/>
      <c r="K50" s="517"/>
      <c r="L50" s="517"/>
      <c r="M50" s="517"/>
      <c r="N50" s="517"/>
      <c r="O50" s="517"/>
      <c r="P50" s="517"/>
      <c r="Q50" s="366"/>
      <c r="R50" s="366"/>
      <c r="S50" s="366"/>
    </row>
    <row r="51" spans="2:19" ht="15">
      <c r="B51" s="517"/>
      <c r="C51" s="517"/>
      <c r="D51" s="517"/>
      <c r="E51" s="517"/>
      <c r="F51" s="517"/>
      <c r="G51" s="517"/>
      <c r="H51" s="517"/>
      <c r="I51" s="517"/>
      <c r="J51" s="517"/>
      <c r="K51" s="517"/>
      <c r="L51" s="517"/>
      <c r="M51" s="517"/>
      <c r="N51" s="517"/>
      <c r="O51" s="517"/>
      <c r="P51" s="517"/>
      <c r="Q51" s="366"/>
      <c r="R51" s="366"/>
      <c r="S51" s="366"/>
    </row>
    <row r="52" spans="17:19" ht="15">
      <c r="Q52" s="366"/>
      <c r="R52" s="366"/>
      <c r="S52" s="366"/>
    </row>
    <row r="53" spans="17:19" ht="15">
      <c r="Q53" s="366"/>
      <c r="R53" s="366"/>
      <c r="S53" s="366"/>
    </row>
    <row r="54" spans="17:19" ht="15">
      <c r="Q54" s="366"/>
      <c r="R54" s="366"/>
      <c r="S54" s="366"/>
    </row>
    <row r="55" spans="17:19" ht="15">
      <c r="Q55" s="366"/>
      <c r="R55" s="366"/>
      <c r="S55" s="366"/>
    </row>
    <row r="56" spans="17:19" ht="15">
      <c r="Q56" s="366"/>
      <c r="R56" s="366"/>
      <c r="S56" s="366"/>
    </row>
    <row r="57" spans="17:19" ht="15">
      <c r="Q57" s="366"/>
      <c r="R57" s="366"/>
      <c r="S57" s="366"/>
    </row>
    <row r="58" spans="17:19" ht="15">
      <c r="Q58" s="366"/>
      <c r="R58" s="366"/>
      <c r="S58" s="366"/>
    </row>
    <row r="59" spans="17:19" ht="15">
      <c r="Q59" s="366"/>
      <c r="R59" s="366"/>
      <c r="S59" s="366"/>
    </row>
    <row r="60" spans="17:19" ht="15">
      <c r="Q60" s="366"/>
      <c r="R60" s="366"/>
      <c r="S60" s="366"/>
    </row>
    <row r="61" spans="17:19" ht="15">
      <c r="Q61" s="366"/>
      <c r="R61" s="366"/>
      <c r="S61" s="366"/>
    </row>
    <row r="62" spans="17:19" ht="15">
      <c r="Q62" s="366"/>
      <c r="R62" s="366"/>
      <c r="S62" s="366"/>
    </row>
    <row r="63" spans="17:19" ht="15">
      <c r="Q63" s="366"/>
      <c r="R63" s="366"/>
      <c r="S63" s="366"/>
    </row>
    <row r="64" spans="17:19" ht="15">
      <c r="Q64" s="366"/>
      <c r="R64" s="366"/>
      <c r="S64" s="366"/>
    </row>
    <row r="65" spans="17:19" ht="15">
      <c r="Q65" s="366"/>
      <c r="R65" s="366"/>
      <c r="S65" s="366"/>
    </row>
    <row r="66" spans="17:19" ht="15">
      <c r="Q66" s="366"/>
      <c r="R66" s="366"/>
      <c r="S66" s="366"/>
    </row>
    <row r="67" spans="17:19" ht="15">
      <c r="Q67" s="366"/>
      <c r="R67" s="366"/>
      <c r="S67" s="366"/>
    </row>
    <row r="68" spans="17:19" ht="15">
      <c r="Q68" s="366"/>
      <c r="R68" s="366"/>
      <c r="S68" s="366"/>
    </row>
    <row r="69" spans="17:19" ht="15">
      <c r="Q69" s="366"/>
      <c r="R69" s="366"/>
      <c r="S69" s="366"/>
    </row>
    <row r="70" spans="17:19" ht="15">
      <c r="Q70" s="366"/>
      <c r="R70" s="366"/>
      <c r="S70" s="366"/>
    </row>
    <row r="73" ht="12" customHeight="1"/>
    <row r="74" spans="5:9" ht="15" hidden="1">
      <c r="E74" s="366"/>
      <c r="G74" s="366"/>
      <c r="H74" s="366"/>
      <c r="I74" s="366"/>
    </row>
    <row r="75" spans="5:19" ht="15" hidden="1">
      <c r="E75" s="366"/>
      <c r="G75" s="366"/>
      <c r="H75" s="366"/>
      <c r="I75" s="366"/>
      <c r="Q75" s="366"/>
      <c r="R75" s="366"/>
      <c r="S75" s="366"/>
    </row>
    <row r="76" spans="5:19" ht="15" hidden="1">
      <c r="E76" s="366"/>
      <c r="G76" s="366"/>
      <c r="H76" s="366"/>
      <c r="I76" s="366"/>
      <c r="Q76" s="366"/>
      <c r="R76" s="366"/>
      <c r="S76" s="366"/>
    </row>
    <row r="77" spans="5:19" ht="15" hidden="1">
      <c r="E77" s="366"/>
      <c r="G77" s="366"/>
      <c r="H77" s="366"/>
      <c r="I77" s="366"/>
      <c r="Q77" s="366"/>
      <c r="R77" s="366"/>
      <c r="S77" s="366"/>
    </row>
    <row r="78" spans="5:19" ht="15" hidden="1">
      <c r="E78" s="366"/>
      <c r="G78" s="366"/>
      <c r="H78" s="366"/>
      <c r="I78" s="366"/>
      <c r="Q78" s="366"/>
      <c r="R78" s="366"/>
      <c r="S78" s="366"/>
    </row>
    <row r="79" spans="5:19" ht="15" hidden="1">
      <c r="E79" s="366"/>
      <c r="G79" s="366"/>
      <c r="H79" s="366"/>
      <c r="I79" s="366"/>
      <c r="Q79" s="366"/>
      <c r="R79" s="366"/>
      <c r="S79" s="366"/>
    </row>
    <row r="80" spans="5:19" ht="15" hidden="1">
      <c r="E80" s="366"/>
      <c r="G80" s="366"/>
      <c r="H80" s="366"/>
      <c r="I80" s="366"/>
      <c r="Q80" s="366"/>
      <c r="R80" s="366"/>
      <c r="S80" s="366"/>
    </row>
  </sheetData>
  <sheetProtection/>
  <autoFilter ref="B5:P47"/>
  <mergeCells count="19">
    <mergeCell ref="A1:P1"/>
    <mergeCell ref="A2:P2"/>
    <mergeCell ref="A3:A5"/>
    <mergeCell ref="B3:B5"/>
    <mergeCell ref="C3:C5"/>
    <mergeCell ref="D3:D5"/>
    <mergeCell ref="E3:F3"/>
    <mergeCell ref="G3:I3"/>
    <mergeCell ref="J3:L3"/>
    <mergeCell ref="M3:O3"/>
    <mergeCell ref="B48:P48"/>
    <mergeCell ref="B49:P49"/>
    <mergeCell ref="B50:P51"/>
    <mergeCell ref="P3:P5"/>
    <mergeCell ref="K4:L4"/>
    <mergeCell ref="N4:O4"/>
    <mergeCell ref="B44:P45"/>
    <mergeCell ref="B46:P46"/>
    <mergeCell ref="B47:P47"/>
  </mergeCells>
  <printOptions headings="1" horizontalCentered="1"/>
  <pageMargins left="0.7" right="0.7" top="0.75" bottom="0.75" header="0.3" footer="0.3"/>
  <pageSetup fitToHeight="5"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FA67"/>
  <sheetViews>
    <sheetView zoomScale="70" zoomScaleNormal="70" zoomScalePageLayoutView="0" workbookViewId="0" topLeftCell="A1">
      <selection activeCell="A1" sqref="A1:M1"/>
    </sheetView>
  </sheetViews>
  <sheetFormatPr defaultColWidth="9.140625" defaultRowHeight="12.75"/>
  <cols>
    <col min="1" max="1" width="42.57421875" style="0" customWidth="1"/>
    <col min="2" max="2" width="7.421875" style="0" customWidth="1"/>
    <col min="3" max="3" width="9.00390625" style="0" customWidth="1"/>
    <col min="4" max="4" width="11.28125" style="0" bestFit="1" customWidth="1"/>
    <col min="5" max="5" width="8.7109375" style="0" customWidth="1"/>
    <col min="6" max="6" width="8.57421875" style="0" customWidth="1"/>
    <col min="7" max="7" width="13.140625" style="0" customWidth="1"/>
    <col min="8" max="8" width="12.140625" style="0" customWidth="1"/>
    <col min="11" max="11" width="9.140625" style="0" customWidth="1"/>
  </cols>
  <sheetData>
    <row r="1" spans="1:8" ht="15.75">
      <c r="A1" s="409" t="s">
        <v>483</v>
      </c>
      <c r="B1" s="410"/>
      <c r="C1" s="410"/>
      <c r="D1" s="410"/>
      <c r="E1" s="410"/>
      <c r="F1" s="410"/>
      <c r="G1" s="410"/>
      <c r="H1" s="410"/>
    </row>
    <row r="2" spans="1:8" ht="15.75">
      <c r="A2" s="415" t="str">
        <f>MonthlyTitle</f>
        <v>Through December 2014 - Southern California Edison</v>
      </c>
      <c r="B2" s="415"/>
      <c r="C2" s="415"/>
      <c r="D2" s="415"/>
      <c r="E2" s="415"/>
      <c r="F2" s="415"/>
      <c r="G2" s="415"/>
      <c r="H2" s="415"/>
    </row>
    <row r="3" spans="1:8" ht="12.75">
      <c r="A3" s="280"/>
      <c r="B3" s="191"/>
      <c r="C3" s="416" t="s">
        <v>484</v>
      </c>
      <c r="D3" s="412"/>
      <c r="E3" s="412"/>
      <c r="F3" s="412"/>
      <c r="G3" s="412"/>
      <c r="H3" s="412"/>
    </row>
    <row r="4" spans="1:8" ht="25.5">
      <c r="A4" s="192" t="s">
        <v>485</v>
      </c>
      <c r="B4" s="193" t="s">
        <v>486</v>
      </c>
      <c r="C4" s="194" t="s">
        <v>487</v>
      </c>
      <c r="D4" s="157" t="s">
        <v>488</v>
      </c>
      <c r="E4" s="157" t="s">
        <v>489</v>
      </c>
      <c r="F4" s="157" t="s">
        <v>490</v>
      </c>
      <c r="G4" s="157" t="s">
        <v>491</v>
      </c>
      <c r="H4" s="195" t="s">
        <v>492</v>
      </c>
    </row>
    <row r="5" spans="1:8" ht="12.75">
      <c r="A5" s="187" t="s">
        <v>466</v>
      </c>
      <c r="B5" s="196"/>
      <c r="C5" s="1"/>
      <c r="D5" s="1"/>
      <c r="E5" s="1"/>
      <c r="F5" s="1"/>
      <c r="G5" s="1"/>
      <c r="H5" s="1"/>
    </row>
    <row r="6" spans="1:8" ht="12.75">
      <c r="A6" s="166" t="s">
        <v>493</v>
      </c>
      <c r="B6" s="190" t="s">
        <v>494</v>
      </c>
      <c r="C6" s="1"/>
      <c r="D6" s="1"/>
      <c r="E6" s="1"/>
      <c r="F6" s="1"/>
      <c r="G6" s="1"/>
      <c r="H6" s="1"/>
    </row>
    <row r="7" spans="1:8" ht="12.75">
      <c r="A7" s="166" t="s">
        <v>495</v>
      </c>
      <c r="B7" s="190" t="s">
        <v>494</v>
      </c>
      <c r="C7" s="197">
        <v>17725</v>
      </c>
      <c r="D7" s="197">
        <v>12235249</v>
      </c>
      <c r="E7" s="197">
        <v>2085</v>
      </c>
      <c r="F7" s="198" t="s">
        <v>496</v>
      </c>
      <c r="G7" s="199">
        <v>15895018</v>
      </c>
      <c r="H7" s="200">
        <f>(G7/$G$49)</f>
        <v>0.32030639328786586</v>
      </c>
    </row>
    <row r="8" spans="1:8" ht="12.75">
      <c r="A8" s="190" t="s">
        <v>497</v>
      </c>
      <c r="B8" s="190" t="s">
        <v>494</v>
      </c>
      <c r="C8" s="201"/>
      <c r="D8" s="201"/>
      <c r="E8" s="201"/>
      <c r="F8" s="198" t="s">
        <v>496</v>
      </c>
      <c r="G8" s="198"/>
      <c r="H8" s="202"/>
    </row>
    <row r="9" spans="1:8" ht="12.75">
      <c r="A9" s="203" t="s">
        <v>467</v>
      </c>
      <c r="B9" s="1"/>
      <c r="C9" s="201"/>
      <c r="D9" s="204"/>
      <c r="E9" s="204"/>
      <c r="F9" s="205" t="s">
        <v>496</v>
      </c>
      <c r="G9" s="205"/>
      <c r="H9" s="206"/>
    </row>
    <row r="10" spans="1:8" ht="12.75">
      <c r="A10" s="166" t="s">
        <v>498</v>
      </c>
      <c r="B10" s="190" t="s">
        <v>499</v>
      </c>
      <c r="C10" s="167">
        <v>58</v>
      </c>
      <c r="D10" s="167">
        <v>3005.35</v>
      </c>
      <c r="E10" s="167">
        <v>0.656</v>
      </c>
      <c r="F10" s="198" t="s">
        <v>496</v>
      </c>
      <c r="G10" s="167">
        <v>2713.5</v>
      </c>
      <c r="H10" s="207">
        <f>(G10/$G$49)</f>
        <v>5.468074324839544E-05</v>
      </c>
    </row>
    <row r="11" spans="1:8" ht="12.75">
      <c r="A11" s="166" t="s">
        <v>500</v>
      </c>
      <c r="B11" s="190" t="s">
        <v>499</v>
      </c>
      <c r="C11" s="167">
        <v>259</v>
      </c>
      <c r="D11" s="167">
        <v>9351.72</v>
      </c>
      <c r="E11" s="167">
        <v>2.106</v>
      </c>
      <c r="F11" s="198" t="s">
        <v>496</v>
      </c>
      <c r="G11" s="167">
        <v>7283.5</v>
      </c>
      <c r="H11" s="207">
        <f>(G11/$G$49)</f>
        <v>0.00014677250541724274</v>
      </c>
    </row>
    <row r="12" spans="1:8" ht="12.75">
      <c r="A12" s="166" t="s">
        <v>501</v>
      </c>
      <c r="B12" s="190" t="s">
        <v>499</v>
      </c>
      <c r="C12" s="167">
        <v>138</v>
      </c>
      <c r="D12" s="167">
        <v>2197.8</v>
      </c>
      <c r="E12" s="167">
        <v>0.473</v>
      </c>
      <c r="F12" s="198" t="s">
        <v>496</v>
      </c>
      <c r="G12" s="167">
        <v>2380.5</v>
      </c>
      <c r="H12" s="207">
        <f>(G12/$G$49)</f>
        <v>4.7970336945938954E-05</v>
      </c>
    </row>
    <row r="13" spans="1:8" ht="12.75">
      <c r="A13" s="166" t="s">
        <v>502</v>
      </c>
      <c r="B13" s="190" t="s">
        <v>499</v>
      </c>
      <c r="C13" s="167">
        <v>256</v>
      </c>
      <c r="D13" s="167">
        <v>5639.36</v>
      </c>
      <c r="E13" s="167">
        <v>1.28</v>
      </c>
      <c r="F13" s="198" t="s">
        <v>496</v>
      </c>
      <c r="G13" s="167">
        <v>2814</v>
      </c>
      <c r="H13" s="207">
        <f>(G13/$G$49)</f>
        <v>5.670595596129897E-05</v>
      </c>
    </row>
    <row r="14" spans="1:8" ht="12.75">
      <c r="A14" s="166" t="s">
        <v>503</v>
      </c>
      <c r="B14" s="190" t="s">
        <v>494</v>
      </c>
      <c r="C14" s="167"/>
      <c r="D14" s="167"/>
      <c r="E14" s="167"/>
      <c r="F14" s="198" t="s">
        <v>496</v>
      </c>
      <c r="G14" s="167"/>
      <c r="H14" s="207">
        <f>(G14/$G$49)</f>
        <v>0</v>
      </c>
    </row>
    <row r="15" spans="1:8" ht="12.75">
      <c r="A15" s="166" t="s">
        <v>504</v>
      </c>
      <c r="B15" s="190" t="s">
        <v>494</v>
      </c>
      <c r="C15" s="201"/>
      <c r="D15" s="201"/>
      <c r="E15" s="201"/>
      <c r="F15" s="198" t="s">
        <v>496</v>
      </c>
      <c r="G15" s="198"/>
      <c r="H15" s="202"/>
    </row>
    <row r="16" spans="1:8" ht="12.75">
      <c r="A16" s="203" t="s">
        <v>468</v>
      </c>
      <c r="B16" s="1"/>
      <c r="C16" s="201"/>
      <c r="D16" s="201"/>
      <c r="E16" s="201"/>
      <c r="F16" s="198" t="s">
        <v>496</v>
      </c>
      <c r="G16" s="198"/>
      <c r="H16" s="202"/>
    </row>
    <row r="17" spans="1:8" ht="15.75" customHeight="1">
      <c r="A17" s="190" t="s">
        <v>505</v>
      </c>
      <c r="B17" s="190" t="s">
        <v>499</v>
      </c>
      <c r="C17" s="197">
        <v>566</v>
      </c>
      <c r="D17" s="197">
        <v>161653.6</v>
      </c>
      <c r="E17" s="167">
        <v>0</v>
      </c>
      <c r="F17" s="198" t="s">
        <v>496</v>
      </c>
      <c r="G17" s="167">
        <v>47731.2</v>
      </c>
      <c r="H17" s="207">
        <f>(G17/$G$49)</f>
        <v>0.0009618490849964298</v>
      </c>
    </row>
    <row r="18" spans="1:157" s="16" customFormat="1" ht="12.75" customHeight="1">
      <c r="A18" s="208" t="s">
        <v>506</v>
      </c>
      <c r="B18" s="22" t="s">
        <v>499</v>
      </c>
      <c r="C18" s="167">
        <v>7</v>
      </c>
      <c r="D18" s="167">
        <v>0</v>
      </c>
      <c r="E18" s="167">
        <v>0</v>
      </c>
      <c r="F18" s="198" t="s">
        <v>496</v>
      </c>
      <c r="G18" s="167">
        <v>4317.15</v>
      </c>
      <c r="H18" s="207">
        <f>(G18/$G$49)</f>
        <v>8.699648819414423E-05</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row>
    <row r="19" spans="1:8" ht="12.75">
      <c r="A19" s="203" t="s">
        <v>507</v>
      </c>
      <c r="B19" s="1"/>
      <c r="C19" s="201"/>
      <c r="D19" s="201"/>
      <c r="E19" s="201"/>
      <c r="F19" s="198" t="s">
        <v>496</v>
      </c>
      <c r="G19" s="198"/>
      <c r="H19" s="202"/>
    </row>
    <row r="20" spans="1:8" ht="12.75">
      <c r="A20" s="166" t="s">
        <v>508</v>
      </c>
      <c r="B20" s="190" t="s">
        <v>494</v>
      </c>
      <c r="C20" s="201"/>
      <c r="D20" s="201"/>
      <c r="E20" s="201"/>
      <c r="F20" s="198" t="s">
        <v>496</v>
      </c>
      <c r="G20" s="198"/>
      <c r="H20" s="202"/>
    </row>
    <row r="21" spans="1:8" ht="12.75">
      <c r="A21" s="166" t="s">
        <v>509</v>
      </c>
      <c r="B21" s="190" t="s">
        <v>494</v>
      </c>
      <c r="C21" s="201"/>
      <c r="D21" s="201"/>
      <c r="E21" s="201"/>
      <c r="F21" s="198" t="s">
        <v>496</v>
      </c>
      <c r="G21" s="198"/>
      <c r="H21" s="202"/>
    </row>
    <row r="22" spans="1:8" ht="12.75">
      <c r="A22" s="166" t="s">
        <v>510</v>
      </c>
      <c r="B22" s="190" t="s">
        <v>494</v>
      </c>
      <c r="C22" s="167">
        <v>728</v>
      </c>
      <c r="D22" s="167">
        <v>38964.07</v>
      </c>
      <c r="E22" s="167">
        <v>44.253</v>
      </c>
      <c r="F22" s="198" t="s">
        <v>496</v>
      </c>
      <c r="G22" s="167">
        <v>553799.335</v>
      </c>
      <c r="H22" s="207">
        <f>(G22/$G$49)</f>
        <v>0.011159815459099736</v>
      </c>
    </row>
    <row r="23" spans="1:8" ht="12.75">
      <c r="A23" s="166" t="s">
        <v>511</v>
      </c>
      <c r="B23" s="190" t="s">
        <v>494</v>
      </c>
      <c r="C23" s="167">
        <v>3042</v>
      </c>
      <c r="D23" s="167">
        <v>204688.87</v>
      </c>
      <c r="E23" s="167">
        <v>255.167</v>
      </c>
      <c r="F23" s="198" t="s">
        <v>496</v>
      </c>
      <c r="G23" s="167">
        <v>9316666.885</v>
      </c>
      <c r="H23" s="207">
        <f>(G23/$G$49)</f>
        <v>0.1877436041531281</v>
      </c>
    </row>
    <row r="24" spans="1:8" ht="12.75">
      <c r="A24" s="166" t="s">
        <v>512</v>
      </c>
      <c r="B24" s="190" t="s">
        <v>494</v>
      </c>
      <c r="C24" s="167">
        <v>108</v>
      </c>
      <c r="D24" s="167">
        <v>69057.19</v>
      </c>
      <c r="E24" s="167">
        <v>33.28</v>
      </c>
      <c r="F24" s="198" t="s">
        <v>496</v>
      </c>
      <c r="G24" s="167">
        <v>382647.23</v>
      </c>
      <c r="H24" s="207">
        <f>(G24/$G$49)</f>
        <v>0.007710866017445998</v>
      </c>
    </row>
    <row r="25" spans="1:8" ht="12.75">
      <c r="A25" s="166" t="s">
        <v>513</v>
      </c>
      <c r="B25" s="190" t="s">
        <v>494</v>
      </c>
      <c r="C25" s="201"/>
      <c r="D25" s="201"/>
      <c r="E25" s="201"/>
      <c r="F25" s="198" t="s">
        <v>496</v>
      </c>
      <c r="G25" s="198"/>
      <c r="H25" s="202"/>
    </row>
    <row r="26" spans="1:8" ht="12.75">
      <c r="A26" s="166" t="s">
        <v>514</v>
      </c>
      <c r="B26" s="190" t="s">
        <v>494</v>
      </c>
      <c r="C26" s="197">
        <v>11180</v>
      </c>
      <c r="D26" s="197">
        <v>5604062.62</v>
      </c>
      <c r="E26" s="197">
        <v>6884.918</v>
      </c>
      <c r="F26" s="198" t="s">
        <v>496</v>
      </c>
      <c r="G26" s="167">
        <v>10347794.55</v>
      </c>
      <c r="H26" s="207">
        <f>(G26/$G$49)</f>
        <v>0.2085222395340688</v>
      </c>
    </row>
    <row r="27" spans="1:8" ht="12.75">
      <c r="A27" s="166" t="s">
        <v>515</v>
      </c>
      <c r="B27" s="190" t="s">
        <v>499</v>
      </c>
      <c r="C27" s="197">
        <v>3017</v>
      </c>
      <c r="D27" s="197">
        <v>556099.89</v>
      </c>
      <c r="E27" s="197">
        <v>676.37182</v>
      </c>
      <c r="F27" s="198" t="s">
        <v>496</v>
      </c>
      <c r="G27" s="167">
        <v>631000</v>
      </c>
      <c r="H27" s="207">
        <f>(G27/$G$49)</f>
        <v>0.012715514645195328</v>
      </c>
    </row>
    <row r="28" spans="1:8" ht="12.75">
      <c r="A28" s="203" t="s">
        <v>516</v>
      </c>
      <c r="B28" s="1"/>
      <c r="C28" s="201"/>
      <c r="D28" s="201"/>
      <c r="E28" s="201"/>
      <c r="F28" s="198" t="s">
        <v>496</v>
      </c>
      <c r="G28" s="198"/>
      <c r="H28" s="202"/>
    </row>
    <row r="29" spans="1:8" ht="12.75">
      <c r="A29" s="166" t="s">
        <v>517</v>
      </c>
      <c r="B29" s="190" t="s">
        <v>499</v>
      </c>
      <c r="C29" s="201"/>
      <c r="D29" s="201"/>
      <c r="E29" s="201"/>
      <c r="F29" s="198" t="s">
        <v>496</v>
      </c>
      <c r="G29" s="198"/>
      <c r="H29" s="202"/>
    </row>
    <row r="30" spans="1:8" ht="12.75">
      <c r="A30" s="166" t="s">
        <v>518</v>
      </c>
      <c r="B30" s="190" t="s">
        <v>499</v>
      </c>
      <c r="C30" s="167">
        <v>380</v>
      </c>
      <c r="D30" s="167">
        <v>72087</v>
      </c>
      <c r="E30" s="167">
        <v>19.563</v>
      </c>
      <c r="F30" s="198" t="s">
        <v>496</v>
      </c>
      <c r="G30" s="167">
        <v>49530</v>
      </c>
      <c r="H30" s="207">
        <f>(G30/$G$49)</f>
        <v>0.0009980973698518615</v>
      </c>
    </row>
    <row r="31" spans="1:8" ht="12.75">
      <c r="A31" s="203" t="s">
        <v>519</v>
      </c>
      <c r="B31" s="1"/>
      <c r="C31" s="201"/>
      <c r="D31" s="201"/>
      <c r="E31" s="201"/>
      <c r="F31" s="198" t="s">
        <v>496</v>
      </c>
      <c r="G31" s="198"/>
      <c r="H31" s="202"/>
    </row>
    <row r="32" spans="1:8" ht="12.75">
      <c r="A32" s="166" t="s">
        <v>520</v>
      </c>
      <c r="B32" s="190" t="s">
        <v>494</v>
      </c>
      <c r="C32" s="167">
        <v>272416</v>
      </c>
      <c r="D32" s="167">
        <v>6883005</v>
      </c>
      <c r="E32" s="167">
        <v>817.248</v>
      </c>
      <c r="F32" s="198" t="s">
        <v>496</v>
      </c>
      <c r="G32" s="167">
        <v>1948452.3632</v>
      </c>
      <c r="H32" s="207">
        <f>(G32/$G$49)</f>
        <v>0.039263985039199756</v>
      </c>
    </row>
    <row r="33" spans="1:8" ht="12.75">
      <c r="A33" s="166" t="s">
        <v>521</v>
      </c>
      <c r="B33" s="190" t="s">
        <v>494</v>
      </c>
      <c r="C33" s="201"/>
      <c r="D33" s="201"/>
      <c r="E33" s="201"/>
      <c r="F33" s="198" t="s">
        <v>496</v>
      </c>
      <c r="G33" s="198"/>
      <c r="H33" s="202"/>
    </row>
    <row r="34" spans="1:8" ht="12.75">
      <c r="A34" s="166" t="s">
        <v>522</v>
      </c>
      <c r="B34" s="190" t="s">
        <v>494</v>
      </c>
      <c r="C34" s="167">
        <v>1112</v>
      </c>
      <c r="D34" s="167">
        <v>87336.48</v>
      </c>
      <c r="E34" s="167">
        <v>10.008</v>
      </c>
      <c r="F34" s="198" t="s">
        <v>496</v>
      </c>
      <c r="G34" s="199">
        <v>94520</v>
      </c>
      <c r="H34" s="207">
        <f>(G34/$G$49)</f>
        <v>0.001904707518643205</v>
      </c>
    </row>
    <row r="35" spans="1:8" ht="12.75">
      <c r="A35" s="166" t="s">
        <v>523</v>
      </c>
      <c r="B35" s="190" t="s">
        <v>494</v>
      </c>
      <c r="C35" s="167">
        <v>8404</v>
      </c>
      <c r="D35" s="167">
        <v>1605164</v>
      </c>
      <c r="E35" s="167">
        <v>168.08</v>
      </c>
      <c r="F35" s="198" t="s">
        <v>496</v>
      </c>
      <c r="G35" s="199">
        <v>478965.796</v>
      </c>
      <c r="H35" s="207">
        <f>(G35/$G$49)</f>
        <v>0.009651817105523989</v>
      </c>
    </row>
    <row r="36" spans="1:8" ht="12.75">
      <c r="A36" s="166" t="s">
        <v>524</v>
      </c>
      <c r="B36" s="190" t="s">
        <v>494</v>
      </c>
      <c r="C36" s="201"/>
      <c r="D36" s="201"/>
      <c r="E36" s="201"/>
      <c r="F36" s="198" t="s">
        <v>496</v>
      </c>
      <c r="G36" s="198"/>
      <c r="H36" s="202"/>
    </row>
    <row r="37" spans="1:8" ht="12.75">
      <c r="A37" s="166" t="s">
        <v>525</v>
      </c>
      <c r="B37" s="190" t="s">
        <v>494</v>
      </c>
      <c r="C37" s="201"/>
      <c r="D37" s="201"/>
      <c r="E37" s="201"/>
      <c r="F37" s="198" t="s">
        <v>496</v>
      </c>
      <c r="G37" s="198"/>
      <c r="H37" s="202"/>
    </row>
    <row r="38" spans="1:8" ht="12.75">
      <c r="A38" s="203" t="s">
        <v>472</v>
      </c>
      <c r="B38" s="1"/>
      <c r="C38" s="201"/>
      <c r="D38" s="201"/>
      <c r="E38" s="201"/>
      <c r="F38" s="198" t="s">
        <v>496</v>
      </c>
      <c r="G38" s="198"/>
      <c r="H38" s="202"/>
    </row>
    <row r="39" spans="1:8" ht="12.75">
      <c r="A39" s="166" t="s">
        <v>526</v>
      </c>
      <c r="B39" s="190" t="s">
        <v>494</v>
      </c>
      <c r="C39" s="167">
        <v>2085</v>
      </c>
      <c r="D39" s="167">
        <v>3635420.52</v>
      </c>
      <c r="E39" s="167">
        <v>1142.58</v>
      </c>
      <c r="F39" s="198" t="s">
        <v>496</v>
      </c>
      <c r="G39" s="167">
        <v>2476735.69</v>
      </c>
      <c r="H39" s="207">
        <f>(G39/$G$49)</f>
        <v>0.04990961796905381</v>
      </c>
    </row>
    <row r="40" spans="1:8" ht="12.75">
      <c r="A40" s="166" t="s">
        <v>527</v>
      </c>
      <c r="B40" s="190" t="s">
        <v>494</v>
      </c>
      <c r="C40" s="167">
        <v>36161</v>
      </c>
      <c r="D40" s="167">
        <v>1158710.37</v>
      </c>
      <c r="E40" s="167">
        <v>205.05477</v>
      </c>
      <c r="F40" s="198" t="s">
        <v>496</v>
      </c>
      <c r="G40" s="167">
        <v>1203274.4625</v>
      </c>
      <c r="H40" s="207">
        <f>(G40/$G$49)</f>
        <v>0.024247629239474305</v>
      </c>
    </row>
    <row r="41" spans="1:8" ht="12.75">
      <c r="A41" s="203" t="s">
        <v>528</v>
      </c>
      <c r="B41" s="1"/>
      <c r="C41" s="198"/>
      <c r="D41" s="198"/>
      <c r="E41" s="198"/>
      <c r="F41" s="198" t="s">
        <v>496</v>
      </c>
      <c r="G41" s="198"/>
      <c r="H41" s="202"/>
    </row>
    <row r="42" spans="1:8" ht="12.75">
      <c r="A42" s="166"/>
      <c r="B42" s="166"/>
      <c r="C42" s="199"/>
      <c r="D42" s="199"/>
      <c r="E42" s="199"/>
      <c r="F42" s="199" t="s">
        <v>496</v>
      </c>
      <c r="G42" s="199"/>
      <c r="H42" s="209"/>
    </row>
    <row r="43" spans="1:8" ht="12.75">
      <c r="A43" s="203" t="s">
        <v>10</v>
      </c>
      <c r="B43" s="1"/>
      <c r="C43" s="198"/>
      <c r="D43" s="198"/>
      <c r="E43" s="198"/>
      <c r="F43" s="198" t="s">
        <v>496</v>
      </c>
      <c r="G43" s="198"/>
      <c r="H43" s="202"/>
    </row>
    <row r="44" spans="1:8" ht="12.75">
      <c r="A44" s="166"/>
      <c r="B44" s="166"/>
      <c r="C44" s="199"/>
      <c r="D44" s="199"/>
      <c r="E44" s="199"/>
      <c r="F44" s="199" t="s">
        <v>496</v>
      </c>
      <c r="G44" s="199"/>
      <c r="H44" s="209"/>
    </row>
    <row r="45" spans="1:8" ht="12.75">
      <c r="A45" s="203" t="s">
        <v>473</v>
      </c>
      <c r="B45" s="1"/>
      <c r="C45" s="198"/>
      <c r="D45" s="198"/>
      <c r="E45" s="198"/>
      <c r="F45" s="198" t="s">
        <v>496</v>
      </c>
      <c r="G45" s="198"/>
      <c r="H45" s="202"/>
    </row>
    <row r="46" spans="1:8" ht="12.75">
      <c r="A46" s="166" t="s">
        <v>529</v>
      </c>
      <c r="B46" s="190" t="s">
        <v>499</v>
      </c>
      <c r="C46" s="167">
        <v>80957</v>
      </c>
      <c r="D46" s="201"/>
      <c r="E46" s="201"/>
      <c r="F46" s="201" t="s">
        <v>496</v>
      </c>
      <c r="G46" s="167">
        <v>5426335.25</v>
      </c>
      <c r="H46" s="207">
        <f>(G46/$G$49)</f>
        <v>0.1093480908733988</v>
      </c>
    </row>
    <row r="47" spans="1:8" ht="12.75">
      <c r="A47" s="166" t="s">
        <v>530</v>
      </c>
      <c r="B47" s="190" t="s">
        <v>499</v>
      </c>
      <c r="C47" s="167">
        <v>67147</v>
      </c>
      <c r="D47" s="201"/>
      <c r="E47" s="201"/>
      <c r="F47" s="201" t="s">
        <v>496</v>
      </c>
      <c r="G47" s="167">
        <v>752437.5</v>
      </c>
      <c r="H47" s="207">
        <f>(G47/$G$49)</f>
        <v>0.0151626466732871</v>
      </c>
    </row>
    <row r="48" spans="1:8" ht="12.75">
      <c r="A48" s="1"/>
      <c r="B48" s="1"/>
      <c r="C48" s="210"/>
      <c r="D48" s="210"/>
      <c r="E48" s="210"/>
      <c r="F48" s="210" t="s">
        <v>496</v>
      </c>
      <c r="G48" s="210"/>
      <c r="H48" s="202"/>
    </row>
    <row r="49" spans="1:8" ht="12.75">
      <c r="A49" s="211" t="s">
        <v>531</v>
      </c>
      <c r="B49" s="166"/>
      <c r="C49" s="212"/>
      <c r="D49" s="213">
        <f>SUM(D7:D48)</f>
        <v>32331692.84</v>
      </c>
      <c r="E49" s="213">
        <f>SUM(E7:E48)</f>
        <v>12346.03859</v>
      </c>
      <c r="F49" s="214"/>
      <c r="G49" s="213">
        <f>SUM(G7:G48)</f>
        <v>49624416.911699995</v>
      </c>
      <c r="H49" s="202"/>
    </row>
    <row r="50" spans="1:8" ht="12.75">
      <c r="A50" s="196"/>
      <c r="B50" s="196"/>
      <c r="C50" s="215"/>
      <c r="D50" s="216"/>
      <c r="E50" s="216"/>
      <c r="F50" s="216"/>
      <c r="G50" s="216"/>
      <c r="H50" s="217"/>
    </row>
    <row r="51" spans="1:8" ht="12.75">
      <c r="A51" s="190" t="s">
        <v>532</v>
      </c>
      <c r="B51" s="166"/>
      <c r="C51" s="212">
        <v>600</v>
      </c>
      <c r="D51" s="216"/>
      <c r="E51" s="216"/>
      <c r="F51" s="216"/>
      <c r="G51" s="216"/>
      <c r="H51" s="217"/>
    </row>
    <row r="52" spans="1:8" ht="12.75">
      <c r="A52" s="1"/>
      <c r="B52" s="1"/>
      <c r="C52" s="210"/>
      <c r="D52" s="216"/>
      <c r="E52" s="216"/>
      <c r="F52" s="216"/>
      <c r="G52" s="216"/>
      <c r="H52" s="217"/>
    </row>
    <row r="53" spans="1:8" ht="12.75">
      <c r="A53" s="203" t="s">
        <v>533</v>
      </c>
      <c r="B53" s="1"/>
      <c r="C53" s="210"/>
      <c r="D53" s="216"/>
      <c r="E53" s="216"/>
      <c r="F53" s="216"/>
      <c r="G53" s="216"/>
      <c r="H53" s="217"/>
    </row>
    <row r="54" spans="1:8" ht="12.75">
      <c r="A54" s="166" t="s">
        <v>534</v>
      </c>
      <c r="B54" s="190" t="s">
        <v>499</v>
      </c>
      <c r="C54" s="212">
        <v>50884</v>
      </c>
      <c r="D54" s="216"/>
      <c r="E54" s="216"/>
      <c r="F54" s="216"/>
      <c r="G54" s="216"/>
      <c r="H54" s="217"/>
    </row>
    <row r="55" spans="1:8" ht="12.75">
      <c r="A55" s="166" t="s">
        <v>535</v>
      </c>
      <c r="B55" s="190" t="s">
        <v>499</v>
      </c>
      <c r="C55" s="212">
        <v>19268</v>
      </c>
      <c r="D55" s="216"/>
      <c r="E55" s="216"/>
      <c r="F55" s="216"/>
      <c r="G55" s="216"/>
      <c r="H55" s="217"/>
    </row>
    <row r="56" spans="1:8" ht="12.75">
      <c r="A56" s="166" t="s">
        <v>536</v>
      </c>
      <c r="B56" s="190" t="s">
        <v>499</v>
      </c>
      <c r="C56" s="212">
        <v>6601</v>
      </c>
      <c r="D56" s="216"/>
      <c r="E56" s="216"/>
      <c r="F56" s="216"/>
      <c r="G56" s="216"/>
      <c r="H56" s="217"/>
    </row>
    <row r="57" spans="1:8" ht="12.75">
      <c r="A57" s="211" t="s">
        <v>537</v>
      </c>
      <c r="B57" s="190" t="s">
        <v>499</v>
      </c>
      <c r="C57" s="213">
        <v>76753</v>
      </c>
      <c r="D57" s="216"/>
      <c r="E57" s="216"/>
      <c r="F57" s="216"/>
      <c r="G57" s="216"/>
      <c r="H57" s="217"/>
    </row>
    <row r="58" spans="1:8" ht="12.75">
      <c r="A58" s="211" t="s">
        <v>538</v>
      </c>
      <c r="B58" s="190" t="s">
        <v>499</v>
      </c>
      <c r="C58" s="213">
        <v>87389</v>
      </c>
      <c r="D58" s="216"/>
      <c r="E58" s="216"/>
      <c r="F58" s="216"/>
      <c r="G58" s="216"/>
      <c r="H58" s="217"/>
    </row>
    <row r="59" spans="1:8" ht="12.75">
      <c r="A59" s="211" t="s">
        <v>539</v>
      </c>
      <c r="B59" s="190" t="s">
        <v>540</v>
      </c>
      <c r="C59" s="257">
        <f>C57/C58</f>
        <v>0.878291318129284</v>
      </c>
      <c r="D59" s="216"/>
      <c r="E59" s="216"/>
      <c r="F59" s="216"/>
      <c r="G59" s="216"/>
      <c r="H59" s="217"/>
    </row>
    <row r="60" spans="1:8" ht="12.75">
      <c r="A60" s="190" t="s">
        <v>541</v>
      </c>
      <c r="B60" s="190" t="s">
        <v>499</v>
      </c>
      <c r="C60" s="212">
        <v>5037</v>
      </c>
      <c r="D60" s="216"/>
      <c r="E60" s="216"/>
      <c r="F60" s="216"/>
      <c r="G60" s="216"/>
      <c r="H60" s="217"/>
    </row>
    <row r="62" spans="1:8" ht="12.75" customHeight="1">
      <c r="A62" s="417" t="s">
        <v>542</v>
      </c>
      <c r="B62" s="417"/>
      <c r="C62" s="417"/>
      <c r="D62" s="417"/>
      <c r="E62" s="417"/>
      <c r="F62" s="417"/>
      <c r="G62" s="417"/>
      <c r="H62" s="417"/>
    </row>
    <row r="63" spans="1:8" ht="12.75">
      <c r="A63" s="414" t="s">
        <v>543</v>
      </c>
      <c r="B63" s="414"/>
      <c r="C63" s="414"/>
      <c r="D63" s="414"/>
      <c r="E63" s="414"/>
      <c r="F63" s="414"/>
      <c r="G63" s="414"/>
      <c r="H63" s="414"/>
    </row>
    <row r="64" spans="1:8" ht="12.75" customHeight="1">
      <c r="A64" s="414" t="s">
        <v>544</v>
      </c>
      <c r="B64" s="414"/>
      <c r="C64" s="414"/>
      <c r="D64" s="414"/>
      <c r="E64" s="414"/>
      <c r="F64" s="414"/>
      <c r="G64" s="414"/>
      <c r="H64" s="414"/>
    </row>
    <row r="65" spans="1:8" s="218" customFormat="1" ht="12.75">
      <c r="A65" s="413" t="s">
        <v>545</v>
      </c>
      <c r="B65" s="413"/>
      <c r="C65" s="413"/>
      <c r="D65" s="413"/>
      <c r="E65" s="413"/>
      <c r="F65" s="413"/>
      <c r="G65" s="413"/>
      <c r="H65" s="413"/>
    </row>
    <row r="66" spans="1:8" ht="12.75">
      <c r="A66" s="414" t="s">
        <v>546</v>
      </c>
      <c r="B66" s="414"/>
      <c r="C66" s="414"/>
      <c r="D66" s="414"/>
      <c r="E66" s="414"/>
      <c r="F66" s="414"/>
      <c r="G66" s="414"/>
      <c r="H66" s="414"/>
    </row>
    <row r="67" spans="1:8" ht="12.75">
      <c r="A67" s="413"/>
      <c r="B67" s="413"/>
      <c r="C67" s="413"/>
      <c r="D67" s="413"/>
      <c r="E67" s="413"/>
      <c r="F67" s="413"/>
      <c r="G67" s="413"/>
      <c r="H67" s="413"/>
    </row>
  </sheetData>
  <sheetProtection/>
  <mergeCells count="9">
    <mergeCell ref="A65:H65"/>
    <mergeCell ref="A66:H66"/>
    <mergeCell ref="A67:H67"/>
    <mergeCell ref="A1:H1"/>
    <mergeCell ref="A2:H2"/>
    <mergeCell ref="C3:H3"/>
    <mergeCell ref="A62:H62"/>
    <mergeCell ref="A63:H63"/>
    <mergeCell ref="A64:H64"/>
  </mergeCells>
  <printOptions headings="1" horizontalCentered="1"/>
  <pageMargins left="0.7" right="0.7" top="0.75" bottom="0.75" header="0.3" footer="0.3"/>
  <pageSetup fitToHeight="1" fitToWidth="1" horizontalDpi="600" verticalDpi="600" orientation="portrait" scale="79"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O48"/>
  <sheetViews>
    <sheetView zoomScalePageLayoutView="0" workbookViewId="0" topLeftCell="A1">
      <selection activeCell="A1" sqref="A1:M1"/>
    </sheetView>
  </sheetViews>
  <sheetFormatPr defaultColWidth="9.140625" defaultRowHeight="12.75"/>
  <cols>
    <col min="1" max="1" width="11.28125" style="382" customWidth="1"/>
    <col min="2" max="2" width="13.7109375" style="382" customWidth="1"/>
    <col min="3" max="3" width="30.7109375" style="382" customWidth="1"/>
    <col min="4" max="4" width="14.421875" style="386" customWidth="1"/>
    <col min="5" max="5" width="10.421875" style="386" customWidth="1"/>
    <col min="6" max="6" width="11.8515625" style="386" customWidth="1"/>
    <col min="7" max="7" width="20.00390625" style="382" customWidth="1"/>
    <col min="8" max="16384" width="9.140625" style="382" customWidth="1"/>
  </cols>
  <sheetData>
    <row r="1" spans="1:7" ht="45" customHeight="1">
      <c r="A1" s="534" t="s">
        <v>690</v>
      </c>
      <c r="B1" s="535"/>
      <c r="C1" s="535"/>
      <c r="D1" s="535"/>
      <c r="E1" s="535"/>
      <c r="F1" s="535"/>
      <c r="G1" s="536"/>
    </row>
    <row r="2" spans="1:7" ht="23.25">
      <c r="A2" s="534" t="s">
        <v>733</v>
      </c>
      <c r="B2" s="535"/>
      <c r="C2" s="535"/>
      <c r="D2" s="535"/>
      <c r="E2" s="535"/>
      <c r="F2" s="535"/>
      <c r="G2" s="536"/>
    </row>
    <row r="3" spans="1:8" s="383" customFormat="1" ht="15">
      <c r="A3" s="527" t="s">
        <v>692</v>
      </c>
      <c r="B3" s="527" t="s">
        <v>693</v>
      </c>
      <c r="C3" s="527" t="s">
        <v>694</v>
      </c>
      <c r="D3" s="537" t="s">
        <v>695</v>
      </c>
      <c r="E3" s="538"/>
      <c r="F3" s="538"/>
      <c r="G3" s="539"/>
      <c r="H3" s="382"/>
    </row>
    <row r="4" spans="1:8" s="383" customFormat="1" ht="45">
      <c r="A4" s="529"/>
      <c r="B4" s="529"/>
      <c r="C4" s="529"/>
      <c r="D4" s="384" t="s">
        <v>734</v>
      </c>
      <c r="E4" s="375" t="s">
        <v>697</v>
      </c>
      <c r="F4" s="375" t="s">
        <v>698</v>
      </c>
      <c r="G4" s="375" t="s">
        <v>699</v>
      </c>
      <c r="H4" s="382"/>
    </row>
    <row r="5" spans="1:7" s="386" customFormat="1" ht="30">
      <c r="A5" s="385" t="s">
        <v>649</v>
      </c>
      <c r="B5" s="385" t="s">
        <v>702</v>
      </c>
      <c r="C5" s="385" t="s">
        <v>735</v>
      </c>
      <c r="D5" s="385">
        <v>2</v>
      </c>
      <c r="E5" s="385">
        <v>0.5</v>
      </c>
      <c r="F5" s="385">
        <v>29</v>
      </c>
      <c r="G5" s="385" t="s">
        <v>649</v>
      </c>
    </row>
    <row r="6" spans="1:7" s="386" customFormat="1" ht="30">
      <c r="A6" s="385" t="s">
        <v>649</v>
      </c>
      <c r="B6" s="385" t="s">
        <v>664</v>
      </c>
      <c r="C6" s="385" t="s">
        <v>735</v>
      </c>
      <c r="D6" s="385">
        <v>2</v>
      </c>
      <c r="E6" s="385">
        <v>0.5</v>
      </c>
      <c r="F6" s="385">
        <v>3</v>
      </c>
      <c r="G6" s="385" t="s">
        <v>649</v>
      </c>
    </row>
    <row r="7" spans="1:7" s="386" customFormat="1" ht="30">
      <c r="A7" s="385" t="s">
        <v>649</v>
      </c>
      <c r="B7" s="385" t="s">
        <v>652</v>
      </c>
      <c r="C7" s="385" t="s">
        <v>735</v>
      </c>
      <c r="D7" s="385">
        <v>10</v>
      </c>
      <c r="E7" s="385">
        <v>0.5</v>
      </c>
      <c r="F7" s="385">
        <v>74</v>
      </c>
      <c r="G7" s="385" t="s">
        <v>649</v>
      </c>
    </row>
    <row r="8" spans="1:7" s="386" customFormat="1" ht="30">
      <c r="A8" s="385" t="s">
        <v>649</v>
      </c>
      <c r="B8" s="385" t="s">
        <v>671</v>
      </c>
      <c r="C8" s="385" t="s">
        <v>735</v>
      </c>
      <c r="D8" s="385">
        <v>9</v>
      </c>
      <c r="E8" s="385">
        <v>0.5</v>
      </c>
      <c r="F8" s="385">
        <v>97</v>
      </c>
      <c r="G8" s="385" t="s">
        <v>649</v>
      </c>
    </row>
    <row r="9" spans="1:7" s="386" customFormat="1" ht="30">
      <c r="A9" s="385" t="s">
        <v>649</v>
      </c>
      <c r="B9" s="385" t="s">
        <v>703</v>
      </c>
      <c r="C9" s="385" t="s">
        <v>735</v>
      </c>
      <c r="D9" s="385">
        <v>7</v>
      </c>
      <c r="E9" s="385">
        <v>0.5</v>
      </c>
      <c r="F9" s="385">
        <v>149</v>
      </c>
      <c r="G9" s="385" t="s">
        <v>649</v>
      </c>
    </row>
    <row r="10" spans="1:7" s="386" customFormat="1" ht="30">
      <c r="A10" s="385" t="s">
        <v>649</v>
      </c>
      <c r="B10" s="385" t="s">
        <v>655</v>
      </c>
      <c r="C10" s="385" t="s">
        <v>735</v>
      </c>
      <c r="D10" s="385">
        <v>2</v>
      </c>
      <c r="E10" s="385">
        <v>0.5</v>
      </c>
      <c r="F10" s="385">
        <v>49</v>
      </c>
      <c r="G10" s="385" t="s">
        <v>649</v>
      </c>
    </row>
    <row r="11" spans="1:7" s="386" customFormat="1" ht="30">
      <c r="A11" s="385" t="s">
        <v>649</v>
      </c>
      <c r="B11" s="385" t="s">
        <v>702</v>
      </c>
      <c r="C11" s="385" t="s">
        <v>704</v>
      </c>
      <c r="D11" s="385">
        <v>3</v>
      </c>
      <c r="E11" s="385">
        <v>0.5</v>
      </c>
      <c r="F11" s="385">
        <v>48</v>
      </c>
      <c r="G11" s="385" t="s">
        <v>649</v>
      </c>
    </row>
    <row r="12" spans="1:7" s="386" customFormat="1" ht="30">
      <c r="A12" s="385" t="s">
        <v>649</v>
      </c>
      <c r="B12" s="385" t="s">
        <v>664</v>
      </c>
      <c r="C12" s="385" t="s">
        <v>704</v>
      </c>
      <c r="D12" s="385">
        <v>1</v>
      </c>
      <c r="E12" s="385">
        <v>0.5</v>
      </c>
      <c r="F12" s="385">
        <v>3</v>
      </c>
      <c r="G12" s="385" t="s">
        <v>649</v>
      </c>
    </row>
    <row r="13" spans="1:7" s="386" customFormat="1" ht="30">
      <c r="A13" s="385" t="s">
        <v>649</v>
      </c>
      <c r="B13" s="385" t="s">
        <v>708</v>
      </c>
      <c r="C13" s="385" t="s">
        <v>704</v>
      </c>
      <c r="D13" s="385">
        <v>1</v>
      </c>
      <c r="E13" s="385">
        <v>0.5</v>
      </c>
      <c r="F13" s="385">
        <v>2</v>
      </c>
      <c r="G13" s="385" t="s">
        <v>649</v>
      </c>
    </row>
    <row r="14" spans="1:7" s="386" customFormat="1" ht="30">
      <c r="A14" s="385" t="s">
        <v>649</v>
      </c>
      <c r="B14" s="385" t="s">
        <v>671</v>
      </c>
      <c r="C14" s="385" t="s">
        <v>704</v>
      </c>
      <c r="D14" s="385">
        <v>1</v>
      </c>
      <c r="E14" s="385">
        <v>0.5</v>
      </c>
      <c r="F14" s="385">
        <v>17</v>
      </c>
      <c r="G14" s="385" t="s">
        <v>649</v>
      </c>
    </row>
    <row r="15" spans="1:7" s="386" customFormat="1" ht="30">
      <c r="A15" s="385" t="s">
        <v>649</v>
      </c>
      <c r="B15" s="385" t="s">
        <v>703</v>
      </c>
      <c r="C15" s="385" t="s">
        <v>704</v>
      </c>
      <c r="D15" s="385">
        <v>7</v>
      </c>
      <c r="E15" s="385">
        <v>0.5</v>
      </c>
      <c r="F15" s="385">
        <v>174</v>
      </c>
      <c r="G15" s="385" t="s">
        <v>649</v>
      </c>
    </row>
    <row r="16" spans="1:7" s="386" customFormat="1" ht="30">
      <c r="A16" s="385" t="s">
        <v>649</v>
      </c>
      <c r="B16" s="385" t="s">
        <v>702</v>
      </c>
      <c r="C16" s="385" t="s">
        <v>705</v>
      </c>
      <c r="D16" s="385">
        <v>2</v>
      </c>
      <c r="E16" s="385">
        <v>0.5</v>
      </c>
      <c r="F16" s="385">
        <v>42</v>
      </c>
      <c r="G16" s="385" t="s">
        <v>649</v>
      </c>
    </row>
    <row r="17" spans="1:7" s="386" customFormat="1" ht="30">
      <c r="A17" s="385" t="s">
        <v>649</v>
      </c>
      <c r="B17" s="385" t="s">
        <v>703</v>
      </c>
      <c r="C17" s="385" t="s">
        <v>705</v>
      </c>
      <c r="D17" s="385">
        <v>1</v>
      </c>
      <c r="E17" s="385">
        <v>0.5</v>
      </c>
      <c r="F17" s="385">
        <v>12</v>
      </c>
      <c r="G17" s="385" t="s">
        <v>649</v>
      </c>
    </row>
    <row r="18" spans="1:7" s="386" customFormat="1" ht="30">
      <c r="A18" s="385" t="s">
        <v>649</v>
      </c>
      <c r="B18" s="385" t="s">
        <v>702</v>
      </c>
      <c r="C18" s="385" t="s">
        <v>706</v>
      </c>
      <c r="D18" s="385">
        <v>2</v>
      </c>
      <c r="E18" s="385">
        <v>0.5</v>
      </c>
      <c r="F18" s="385">
        <v>34</v>
      </c>
      <c r="G18" s="385" t="s">
        <v>649</v>
      </c>
    </row>
    <row r="19" spans="1:7" s="386" customFormat="1" ht="30">
      <c r="A19" s="385" t="s">
        <v>649</v>
      </c>
      <c r="B19" s="385" t="s">
        <v>664</v>
      </c>
      <c r="C19" s="385" t="s">
        <v>706</v>
      </c>
      <c r="D19" s="385">
        <v>1</v>
      </c>
      <c r="E19" s="385">
        <v>0.5</v>
      </c>
      <c r="F19" s="385">
        <v>10</v>
      </c>
      <c r="G19" s="385" t="s">
        <v>649</v>
      </c>
    </row>
    <row r="20" spans="1:7" s="386" customFormat="1" ht="30">
      <c r="A20" s="385" t="s">
        <v>649</v>
      </c>
      <c r="B20" s="385" t="s">
        <v>713</v>
      </c>
      <c r="C20" s="385" t="s">
        <v>706</v>
      </c>
      <c r="D20" s="385">
        <v>3</v>
      </c>
      <c r="E20" s="385">
        <v>0.5</v>
      </c>
      <c r="F20" s="385">
        <v>43</v>
      </c>
      <c r="G20" s="385" t="s">
        <v>649</v>
      </c>
    </row>
    <row r="21" spans="1:7" s="386" customFormat="1" ht="30">
      <c r="A21" s="385" t="s">
        <v>649</v>
      </c>
      <c r="B21" s="385" t="s">
        <v>652</v>
      </c>
      <c r="C21" s="385" t="s">
        <v>706</v>
      </c>
      <c r="D21" s="385">
        <v>1</v>
      </c>
      <c r="E21" s="385">
        <v>0.5</v>
      </c>
      <c r="F21" s="385">
        <v>22</v>
      </c>
      <c r="G21" s="385" t="s">
        <v>649</v>
      </c>
    </row>
    <row r="22" spans="1:7" s="386" customFormat="1" ht="30">
      <c r="A22" s="385" t="s">
        <v>649</v>
      </c>
      <c r="B22" s="385" t="s">
        <v>708</v>
      </c>
      <c r="C22" s="385" t="s">
        <v>706</v>
      </c>
      <c r="D22" s="385">
        <v>1</v>
      </c>
      <c r="E22" s="385">
        <v>0.5</v>
      </c>
      <c r="F22" s="385">
        <v>2</v>
      </c>
      <c r="G22" s="385" t="s">
        <v>649</v>
      </c>
    </row>
    <row r="23" spans="1:7" s="386" customFormat="1" ht="30">
      <c r="A23" s="385" t="s">
        <v>649</v>
      </c>
      <c r="B23" s="385" t="s">
        <v>671</v>
      </c>
      <c r="C23" s="385" t="s">
        <v>706</v>
      </c>
      <c r="D23" s="385">
        <v>6</v>
      </c>
      <c r="E23" s="385">
        <v>0.5</v>
      </c>
      <c r="F23" s="385">
        <v>75</v>
      </c>
      <c r="G23" s="385" t="s">
        <v>649</v>
      </c>
    </row>
    <row r="24" spans="1:7" s="386" customFormat="1" ht="30">
      <c r="A24" s="385" t="s">
        <v>649</v>
      </c>
      <c r="B24" s="385" t="s">
        <v>703</v>
      </c>
      <c r="C24" s="385" t="s">
        <v>706</v>
      </c>
      <c r="D24" s="385">
        <v>7</v>
      </c>
      <c r="E24" s="385">
        <v>0.5</v>
      </c>
      <c r="F24" s="385">
        <v>147</v>
      </c>
      <c r="G24" s="385" t="s">
        <v>649</v>
      </c>
    </row>
    <row r="25" spans="1:7" s="386" customFormat="1" ht="30">
      <c r="A25" s="385" t="s">
        <v>649</v>
      </c>
      <c r="B25" s="385" t="s">
        <v>655</v>
      </c>
      <c r="C25" s="385" t="s">
        <v>706</v>
      </c>
      <c r="D25" s="385">
        <v>2</v>
      </c>
      <c r="E25" s="385">
        <v>0.5</v>
      </c>
      <c r="F25" s="385">
        <v>50</v>
      </c>
      <c r="G25" s="385" t="s">
        <v>649</v>
      </c>
    </row>
    <row r="26" spans="1:7" s="386" customFormat="1" ht="30">
      <c r="A26" s="385" t="s">
        <v>649</v>
      </c>
      <c r="B26" s="385" t="s">
        <v>702</v>
      </c>
      <c r="C26" s="385" t="s">
        <v>709</v>
      </c>
      <c r="D26" s="385">
        <v>1</v>
      </c>
      <c r="E26" s="385">
        <v>0.5</v>
      </c>
      <c r="F26" s="385">
        <v>18</v>
      </c>
      <c r="G26" s="385" t="s">
        <v>649</v>
      </c>
    </row>
    <row r="27" spans="1:7" s="386" customFormat="1" ht="30">
      <c r="A27" s="385" t="s">
        <v>649</v>
      </c>
      <c r="B27" s="385" t="s">
        <v>664</v>
      </c>
      <c r="C27" s="385" t="s">
        <v>709</v>
      </c>
      <c r="D27" s="385">
        <v>1</v>
      </c>
      <c r="E27" s="385">
        <v>0.5</v>
      </c>
      <c r="F27" s="385">
        <v>2</v>
      </c>
      <c r="G27" s="385" t="s">
        <v>649</v>
      </c>
    </row>
    <row r="28" spans="1:7" s="386" customFormat="1" ht="30">
      <c r="A28" s="385" t="s">
        <v>649</v>
      </c>
      <c r="B28" s="385" t="s">
        <v>671</v>
      </c>
      <c r="C28" s="385" t="s">
        <v>709</v>
      </c>
      <c r="D28" s="385">
        <v>6</v>
      </c>
      <c r="E28" s="385">
        <v>0.5</v>
      </c>
      <c r="F28" s="385">
        <v>83</v>
      </c>
      <c r="G28" s="385" t="s">
        <v>649</v>
      </c>
    </row>
    <row r="29" spans="1:7" s="386" customFormat="1" ht="30">
      <c r="A29" s="385" t="s">
        <v>649</v>
      </c>
      <c r="B29" s="385" t="s">
        <v>655</v>
      </c>
      <c r="C29" s="385" t="s">
        <v>709</v>
      </c>
      <c r="D29" s="385">
        <v>2</v>
      </c>
      <c r="E29" s="385">
        <v>0.5</v>
      </c>
      <c r="F29" s="385">
        <v>39</v>
      </c>
      <c r="G29" s="385" t="s">
        <v>649</v>
      </c>
    </row>
    <row r="30" spans="1:7" s="386" customFormat="1" ht="30">
      <c r="A30" s="385" t="s">
        <v>649</v>
      </c>
      <c r="B30" s="385" t="s">
        <v>702</v>
      </c>
      <c r="C30" s="385" t="s">
        <v>710</v>
      </c>
      <c r="D30" s="385">
        <v>2</v>
      </c>
      <c r="E30" s="385">
        <v>0.5</v>
      </c>
      <c r="F30" s="385">
        <v>29</v>
      </c>
      <c r="G30" s="385" t="s">
        <v>649</v>
      </c>
    </row>
    <row r="31" spans="1:7" s="386" customFormat="1" ht="30">
      <c r="A31" s="385" t="s">
        <v>649</v>
      </c>
      <c r="B31" s="385" t="s">
        <v>703</v>
      </c>
      <c r="C31" s="385" t="s">
        <v>710</v>
      </c>
      <c r="D31" s="385">
        <v>1</v>
      </c>
      <c r="E31" s="385">
        <v>0.5</v>
      </c>
      <c r="F31" s="385">
        <v>17</v>
      </c>
      <c r="G31" s="385" t="s">
        <v>649</v>
      </c>
    </row>
    <row r="32" spans="1:7" s="386" customFormat="1" ht="30">
      <c r="A32" s="385" t="s">
        <v>649</v>
      </c>
      <c r="B32" s="385" t="s">
        <v>655</v>
      </c>
      <c r="C32" s="385" t="s">
        <v>710</v>
      </c>
      <c r="D32" s="385">
        <v>1</v>
      </c>
      <c r="E32" s="385">
        <v>0.5</v>
      </c>
      <c r="F32" s="385">
        <v>30</v>
      </c>
      <c r="G32" s="385" t="s">
        <v>649</v>
      </c>
    </row>
    <row r="33" spans="1:7" s="386" customFormat="1" ht="30">
      <c r="A33" s="385" t="s">
        <v>649</v>
      </c>
      <c r="B33" s="385" t="s">
        <v>664</v>
      </c>
      <c r="C33" s="385" t="s">
        <v>711</v>
      </c>
      <c r="D33" s="385">
        <v>1</v>
      </c>
      <c r="E33" s="385">
        <v>0.5</v>
      </c>
      <c r="F33" s="385">
        <v>6</v>
      </c>
      <c r="G33" s="385" t="s">
        <v>712</v>
      </c>
    </row>
    <row r="34" spans="1:7" s="386" customFormat="1" ht="30">
      <c r="A34" s="385" t="s">
        <v>649</v>
      </c>
      <c r="B34" s="385" t="s">
        <v>652</v>
      </c>
      <c r="C34" s="385" t="s">
        <v>711</v>
      </c>
      <c r="D34" s="385">
        <v>1</v>
      </c>
      <c r="E34" s="385">
        <v>0.5</v>
      </c>
      <c r="F34" s="385">
        <v>24</v>
      </c>
      <c r="G34" s="385" t="s">
        <v>712</v>
      </c>
    </row>
    <row r="35" spans="1:7" s="386" customFormat="1" ht="30">
      <c r="A35" s="385" t="s">
        <v>649</v>
      </c>
      <c r="B35" s="385" t="s">
        <v>671</v>
      </c>
      <c r="C35" s="385" t="s">
        <v>711</v>
      </c>
      <c r="D35" s="385">
        <v>8</v>
      </c>
      <c r="E35" s="385">
        <v>0.5</v>
      </c>
      <c r="F35" s="385">
        <v>178</v>
      </c>
      <c r="G35" s="385" t="s">
        <v>712</v>
      </c>
    </row>
    <row r="36" spans="1:7" s="386" customFormat="1" ht="30">
      <c r="A36" s="385" t="s">
        <v>649</v>
      </c>
      <c r="B36" s="385" t="s">
        <v>703</v>
      </c>
      <c r="C36" s="385" t="s">
        <v>711</v>
      </c>
      <c r="D36" s="385">
        <v>2</v>
      </c>
      <c r="E36" s="385">
        <v>0.5</v>
      </c>
      <c r="F36" s="385">
        <v>42</v>
      </c>
      <c r="G36" s="385" t="s">
        <v>712</v>
      </c>
    </row>
    <row r="37" spans="1:7" s="386" customFormat="1" ht="30">
      <c r="A37" s="385" t="s">
        <v>649</v>
      </c>
      <c r="B37" s="385" t="s">
        <v>702</v>
      </c>
      <c r="C37" s="385" t="s">
        <v>715</v>
      </c>
      <c r="D37" s="385">
        <v>1</v>
      </c>
      <c r="E37" s="385">
        <v>0.5</v>
      </c>
      <c r="F37" s="385">
        <v>16</v>
      </c>
      <c r="G37" s="385" t="s">
        <v>716</v>
      </c>
    </row>
    <row r="38" spans="1:7" s="386" customFormat="1" ht="30">
      <c r="A38" s="385" t="s">
        <v>649</v>
      </c>
      <c r="B38" s="385" t="s">
        <v>703</v>
      </c>
      <c r="C38" s="385" t="s">
        <v>715</v>
      </c>
      <c r="D38" s="385">
        <v>2</v>
      </c>
      <c r="E38" s="385">
        <v>0.5</v>
      </c>
      <c r="F38" s="385">
        <v>36</v>
      </c>
      <c r="G38" s="385" t="s">
        <v>716</v>
      </c>
    </row>
    <row r="39" spans="1:7" ht="26.25">
      <c r="A39" s="357" t="s">
        <v>681</v>
      </c>
      <c r="B39" s="358"/>
      <c r="C39" s="358"/>
      <c r="D39" s="385">
        <f>SUM(D5:D38)</f>
        <v>100</v>
      </c>
      <c r="E39" s="359"/>
      <c r="F39" s="387">
        <f>SUM(F5:F38)</f>
        <v>1602</v>
      </c>
      <c r="G39" s="358"/>
    </row>
    <row r="40" spans="1:15" ht="15" customHeight="1">
      <c r="A40" s="357" t="s">
        <v>717</v>
      </c>
      <c r="B40" s="358"/>
      <c r="C40" s="358"/>
      <c r="D40" s="385">
        <f>D39+317</f>
        <v>417</v>
      </c>
      <c r="E40" s="359"/>
      <c r="F40" s="387">
        <f>F39+4414</f>
        <v>6016</v>
      </c>
      <c r="G40" s="358"/>
      <c r="H40" s="388"/>
      <c r="I40" s="388"/>
      <c r="J40" s="388"/>
      <c r="K40" s="388"/>
      <c r="L40" s="388"/>
      <c r="M40" s="388"/>
      <c r="N40" s="388"/>
      <c r="O40" s="388"/>
    </row>
    <row r="41" spans="1:7" ht="18" customHeight="1">
      <c r="A41" s="389"/>
      <c r="B41" s="389"/>
      <c r="C41" s="389"/>
      <c r="D41" s="390"/>
      <c r="E41" s="390"/>
      <c r="F41" s="390"/>
      <c r="G41" s="389"/>
    </row>
    <row r="42" spans="1:7" ht="15">
      <c r="A42" s="391" t="s">
        <v>718</v>
      </c>
      <c r="B42" s="391"/>
      <c r="C42" s="391"/>
      <c r="D42" s="392"/>
      <c r="E42" s="392"/>
      <c r="F42" s="392"/>
      <c r="G42" s="391"/>
    </row>
    <row r="43" spans="1:7" ht="15">
      <c r="A43" s="524" t="s">
        <v>719</v>
      </c>
      <c r="B43" s="524"/>
      <c r="C43" s="524"/>
      <c r="D43" s="524"/>
      <c r="E43" s="524"/>
      <c r="F43" s="524"/>
      <c r="G43" s="524"/>
    </row>
    <row r="44" spans="1:7" ht="15">
      <c r="A44" s="524"/>
      <c r="B44" s="524"/>
      <c r="C44" s="524"/>
      <c r="D44" s="524"/>
      <c r="E44" s="524"/>
      <c r="F44" s="524"/>
      <c r="G44" s="524"/>
    </row>
    <row r="45" spans="1:7" ht="14.25" customHeight="1">
      <c r="A45" s="533" t="s">
        <v>736</v>
      </c>
      <c r="B45" s="533"/>
      <c r="C45" s="533"/>
      <c r="D45" s="533"/>
      <c r="E45" s="533"/>
      <c r="F45" s="533"/>
      <c r="G45" s="533"/>
    </row>
    <row r="46" spans="1:7" ht="15">
      <c r="A46" s="533"/>
      <c r="B46" s="533"/>
      <c r="C46" s="533"/>
      <c r="D46" s="533"/>
      <c r="E46" s="533"/>
      <c r="F46" s="533"/>
      <c r="G46" s="533"/>
    </row>
    <row r="47" spans="1:7" ht="15">
      <c r="A47" s="533"/>
      <c r="B47" s="533"/>
      <c r="C47" s="533"/>
      <c r="D47" s="533"/>
      <c r="E47" s="533"/>
      <c r="F47" s="533"/>
      <c r="G47" s="533"/>
    </row>
    <row r="48" spans="1:7" ht="15">
      <c r="A48" s="533"/>
      <c r="B48" s="533"/>
      <c r="C48" s="533"/>
      <c r="D48" s="533"/>
      <c r="E48" s="533"/>
      <c r="F48" s="533"/>
      <c r="G48" s="533"/>
    </row>
  </sheetData>
  <sheetProtection/>
  <mergeCells count="8">
    <mergeCell ref="A43:G44"/>
    <mergeCell ref="A45:G48"/>
    <mergeCell ref="A1:G1"/>
    <mergeCell ref="A2:G2"/>
    <mergeCell ref="A3:A4"/>
    <mergeCell ref="B3:B4"/>
    <mergeCell ref="C3:C4"/>
    <mergeCell ref="D3:G3"/>
  </mergeCells>
  <printOptions headings="1" horizontalCentered="1"/>
  <pageMargins left="0.7" right="0.7" top="0.75" bottom="0.75" header="0.3" footer="0.3"/>
  <pageSetup fitToHeight="4"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D12"/>
  <sheetViews>
    <sheetView zoomScalePageLayoutView="0" workbookViewId="0" topLeftCell="A1">
      <selection activeCell="A1" sqref="A1:M1"/>
    </sheetView>
  </sheetViews>
  <sheetFormatPr defaultColWidth="9.140625" defaultRowHeight="12.75"/>
  <cols>
    <col min="1" max="1" width="44.8515625" style="0" bestFit="1" customWidth="1"/>
    <col min="2" max="2" width="21.00390625" style="0" customWidth="1"/>
  </cols>
  <sheetData>
    <row r="1" spans="1:2" ht="15.75">
      <c r="A1" s="418" t="s">
        <v>547</v>
      </c>
      <c r="B1" s="418"/>
    </row>
    <row r="2" spans="1:2" ht="15.75">
      <c r="A2" s="411" t="str">
        <f>MonthlyTitle</f>
        <v>Through December 2014 - Southern California Edison</v>
      </c>
      <c r="B2" s="411"/>
    </row>
    <row r="3" spans="1:2" ht="12.75">
      <c r="A3" s="419" t="s">
        <v>548</v>
      </c>
      <c r="B3" s="416"/>
    </row>
    <row r="4" spans="1:2" ht="12.75">
      <c r="A4" s="190" t="s">
        <v>549</v>
      </c>
      <c r="B4" s="209">
        <v>32331693</v>
      </c>
    </row>
    <row r="5" spans="1:2" ht="12.75">
      <c r="A5" s="166" t="s">
        <v>550</v>
      </c>
      <c r="B5" s="219" t="s">
        <v>551</v>
      </c>
    </row>
    <row r="6" spans="1:2" ht="12.75">
      <c r="A6" s="166" t="s">
        <v>552</v>
      </c>
      <c r="B6" s="209">
        <v>413328348</v>
      </c>
    </row>
    <row r="7" spans="1:2" ht="12.75">
      <c r="A7" s="220" t="s">
        <v>553</v>
      </c>
      <c r="B7" s="219" t="s">
        <v>551</v>
      </c>
    </row>
    <row r="8" spans="1:4" s="223" customFormat="1" ht="12.75">
      <c r="A8" s="221" t="s">
        <v>554</v>
      </c>
      <c r="B8" s="219">
        <v>0.1264</v>
      </c>
      <c r="C8" s="222"/>
      <c r="D8" s="222"/>
    </row>
    <row r="9" spans="1:4" s="223" customFormat="1" ht="12.75">
      <c r="A9" s="221" t="s">
        <v>555</v>
      </c>
      <c r="B9" s="219" t="s">
        <v>551</v>
      </c>
      <c r="C9" s="222"/>
      <c r="D9" s="222"/>
    </row>
    <row r="10" spans="1:2" ht="12.75">
      <c r="A10" s="220" t="s">
        <v>556</v>
      </c>
      <c r="B10" s="209">
        <f>'ESA Table 2'!C57</f>
        <v>76753</v>
      </c>
    </row>
    <row r="11" spans="1:2" ht="12.75">
      <c r="A11" s="220" t="s">
        <v>557</v>
      </c>
      <c r="B11" s="271">
        <v>54.78</v>
      </c>
    </row>
    <row r="12" spans="1:2" ht="12.75">
      <c r="A12" s="166" t="s">
        <v>558</v>
      </c>
      <c r="B12" s="273">
        <v>700</v>
      </c>
    </row>
  </sheetData>
  <sheetProtection/>
  <mergeCells count="3">
    <mergeCell ref="A1:B1"/>
    <mergeCell ref="A2:B2"/>
    <mergeCell ref="A3:B3"/>
  </mergeCells>
  <printOptions headings="1" horizontalCentered="1"/>
  <pageMargins left="0.7" right="0.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G20"/>
  <sheetViews>
    <sheetView zoomScalePageLayoutView="0" workbookViewId="0" topLeftCell="A1">
      <selection activeCell="A1" sqref="A1:M1"/>
    </sheetView>
  </sheetViews>
  <sheetFormatPr defaultColWidth="9.140625" defaultRowHeight="12.75"/>
  <cols>
    <col min="1" max="1" width="13.8515625" style="0" bestFit="1" customWidth="1"/>
    <col min="3" max="4" width="10.28125" style="0" bestFit="1" customWidth="1"/>
    <col min="9" max="9" width="26.421875" style="0" bestFit="1" customWidth="1"/>
  </cols>
  <sheetData>
    <row r="1" spans="1:7" ht="15.75" customHeight="1">
      <c r="A1" s="418" t="s">
        <v>559</v>
      </c>
      <c r="B1" s="418"/>
      <c r="C1" s="418"/>
      <c r="D1" s="418"/>
      <c r="E1" s="418"/>
      <c r="F1" s="418"/>
      <c r="G1" s="418"/>
    </row>
    <row r="2" spans="1:7" ht="15.75" customHeight="1">
      <c r="A2" s="411" t="str">
        <f>MonthlyTitle</f>
        <v>Through December 2014 - Southern California Edison</v>
      </c>
      <c r="B2" s="411"/>
      <c r="C2" s="411"/>
      <c r="D2" s="411"/>
      <c r="E2" s="411"/>
      <c r="F2" s="411"/>
      <c r="G2" s="411"/>
    </row>
    <row r="3" spans="1:7" ht="12.75">
      <c r="A3" s="160"/>
      <c r="B3" s="412" t="s">
        <v>560</v>
      </c>
      <c r="C3" s="412"/>
      <c r="D3" s="412"/>
      <c r="E3" s="412" t="s">
        <v>561</v>
      </c>
      <c r="F3" s="412"/>
      <c r="G3" s="412"/>
    </row>
    <row r="4" spans="1:7" ht="12.75">
      <c r="A4" s="160" t="s">
        <v>11</v>
      </c>
      <c r="B4" s="224" t="s">
        <v>562</v>
      </c>
      <c r="C4" s="224" t="s">
        <v>12</v>
      </c>
      <c r="D4" s="224" t="s">
        <v>2</v>
      </c>
      <c r="E4" s="224" t="s">
        <v>562</v>
      </c>
      <c r="F4" s="224" t="s">
        <v>12</v>
      </c>
      <c r="G4" s="224" t="s">
        <v>2</v>
      </c>
    </row>
    <row r="5" spans="1:7" ht="12.75">
      <c r="A5" s="190" t="s">
        <v>112</v>
      </c>
      <c r="B5" s="225">
        <v>0</v>
      </c>
      <c r="C5" s="225">
        <v>482.052288</v>
      </c>
      <c r="D5" s="226">
        <f>SUM(B5:C5)</f>
        <v>482.052288</v>
      </c>
      <c r="E5" s="272">
        <v>0</v>
      </c>
      <c r="F5" s="227">
        <v>0</v>
      </c>
      <c r="G5" s="226">
        <f>SUM(E5:F5)</f>
        <v>0</v>
      </c>
    </row>
    <row r="6" spans="1:7" ht="12.75">
      <c r="A6" s="190" t="s">
        <v>113</v>
      </c>
      <c r="B6" s="225">
        <v>240.960954</v>
      </c>
      <c r="C6" s="225">
        <v>0</v>
      </c>
      <c r="D6" s="226">
        <f aca="true" t="shared" si="0" ref="D6:D19">SUM(B6:C6)</f>
        <v>240.960954</v>
      </c>
      <c r="E6" s="272">
        <v>0</v>
      </c>
      <c r="F6" s="272">
        <v>0</v>
      </c>
      <c r="G6" s="226">
        <f>SUM(E6:F6)</f>
        <v>0</v>
      </c>
    </row>
    <row r="7" spans="1:7" ht="12.75">
      <c r="A7" s="190" t="s">
        <v>114</v>
      </c>
      <c r="B7" s="225">
        <v>1823.927525613504</v>
      </c>
      <c r="C7" s="225">
        <v>6.821370386496028</v>
      </c>
      <c r="D7" s="226">
        <f t="shared" si="0"/>
        <v>1830.748896</v>
      </c>
      <c r="E7" s="272">
        <v>4</v>
      </c>
      <c r="F7" s="272">
        <v>0</v>
      </c>
      <c r="G7" s="226">
        <f>E7+F7</f>
        <v>4</v>
      </c>
    </row>
    <row r="8" spans="1:7" ht="12.75">
      <c r="A8" s="190" t="s">
        <v>115</v>
      </c>
      <c r="B8" s="227">
        <v>18025.607047371</v>
      </c>
      <c r="C8" s="227">
        <v>12655.755052629</v>
      </c>
      <c r="D8" s="226">
        <f t="shared" si="0"/>
        <v>30681.3621</v>
      </c>
      <c r="E8" s="227">
        <v>1142</v>
      </c>
      <c r="F8" s="272">
        <v>1</v>
      </c>
      <c r="G8" s="226">
        <f aca="true" t="shared" si="1" ref="G8:G19">E8+F8</f>
        <v>1143</v>
      </c>
    </row>
    <row r="9" spans="1:7" ht="12.75">
      <c r="A9" s="190" t="s">
        <v>116</v>
      </c>
      <c r="B9" s="227">
        <v>8915.147625</v>
      </c>
      <c r="C9" s="227">
        <v>0</v>
      </c>
      <c r="D9" s="226">
        <f t="shared" si="0"/>
        <v>8915.147625</v>
      </c>
      <c r="E9" s="227">
        <v>323</v>
      </c>
      <c r="F9" s="272">
        <v>0</v>
      </c>
      <c r="G9" s="226">
        <f t="shared" si="1"/>
        <v>323</v>
      </c>
    </row>
    <row r="10" spans="1:7" ht="12.75">
      <c r="A10" s="190" t="s">
        <v>117</v>
      </c>
      <c r="B10" s="227">
        <v>3425.7686564166715</v>
      </c>
      <c r="C10" s="227">
        <v>619894.5836755832</v>
      </c>
      <c r="D10" s="226">
        <f t="shared" si="0"/>
        <v>623320.3523319999</v>
      </c>
      <c r="E10" s="227">
        <v>610</v>
      </c>
      <c r="F10" s="272">
        <v>32056</v>
      </c>
      <c r="G10" s="226">
        <f t="shared" si="1"/>
        <v>32666</v>
      </c>
    </row>
    <row r="11" spans="1:7" ht="12.75">
      <c r="A11" s="190" t="s">
        <v>118</v>
      </c>
      <c r="B11" s="227">
        <v>0</v>
      </c>
      <c r="C11" s="227">
        <v>3.921253</v>
      </c>
      <c r="D11" s="226">
        <f t="shared" si="0"/>
        <v>3.921253</v>
      </c>
      <c r="E11" s="227">
        <v>0</v>
      </c>
      <c r="F11" s="272">
        <v>0</v>
      </c>
      <c r="G11" s="226">
        <f t="shared" si="1"/>
        <v>0</v>
      </c>
    </row>
    <row r="12" spans="1:7" ht="12.75">
      <c r="A12" s="190" t="s">
        <v>119</v>
      </c>
      <c r="B12" s="227">
        <v>3377.0433784641837</v>
      </c>
      <c r="C12" s="227">
        <v>0.6350035358159403</v>
      </c>
      <c r="D12" s="226">
        <f t="shared" si="0"/>
        <v>3377.6783819999996</v>
      </c>
      <c r="E12" s="227">
        <v>0</v>
      </c>
      <c r="F12" s="272">
        <v>0</v>
      </c>
      <c r="G12" s="226">
        <f t="shared" si="1"/>
        <v>0</v>
      </c>
    </row>
    <row r="13" spans="1:7" ht="12.75">
      <c r="A13" s="190" t="s">
        <v>120</v>
      </c>
      <c r="B13" s="227">
        <v>0.85682268616</v>
      </c>
      <c r="C13" s="227">
        <v>214204.81471731386</v>
      </c>
      <c r="D13" s="226">
        <f t="shared" si="0"/>
        <v>214205.67154</v>
      </c>
      <c r="E13" s="227">
        <v>0</v>
      </c>
      <c r="F13" s="272">
        <v>7755</v>
      </c>
      <c r="G13" s="226">
        <f t="shared" si="1"/>
        <v>7755</v>
      </c>
    </row>
    <row r="14" spans="1:7" ht="12.75">
      <c r="A14" s="190" t="s">
        <v>121</v>
      </c>
      <c r="B14" s="227">
        <v>106778.64252920703</v>
      </c>
      <c r="C14" s="227">
        <v>109036.93675079297</v>
      </c>
      <c r="D14" s="226">
        <f t="shared" si="0"/>
        <v>215815.57928</v>
      </c>
      <c r="E14" s="227">
        <v>1954</v>
      </c>
      <c r="F14" s="272">
        <v>10447</v>
      </c>
      <c r="G14" s="226">
        <f t="shared" si="1"/>
        <v>12401</v>
      </c>
    </row>
    <row r="15" spans="1:7" ht="12.75">
      <c r="A15" s="190" t="s">
        <v>122</v>
      </c>
      <c r="B15" s="227">
        <v>45439.72996084812</v>
      </c>
      <c r="C15" s="227">
        <v>216445.63665115187</v>
      </c>
      <c r="D15" s="226">
        <f t="shared" si="0"/>
        <v>261885.36661199998</v>
      </c>
      <c r="E15" s="227">
        <v>2889</v>
      </c>
      <c r="F15" s="272">
        <v>14697</v>
      </c>
      <c r="G15" s="226">
        <f t="shared" si="1"/>
        <v>17586</v>
      </c>
    </row>
    <row r="16" spans="1:7" ht="12.75">
      <c r="A16" s="190" t="s">
        <v>123</v>
      </c>
      <c r="B16" s="227">
        <v>1.850416</v>
      </c>
      <c r="C16" s="227">
        <v>0</v>
      </c>
      <c r="D16" s="226">
        <f t="shared" si="0"/>
        <v>1.850416</v>
      </c>
      <c r="E16" s="227">
        <v>0</v>
      </c>
      <c r="F16" s="272">
        <v>0</v>
      </c>
      <c r="G16" s="226">
        <f t="shared" si="1"/>
        <v>0</v>
      </c>
    </row>
    <row r="17" spans="1:7" ht="12.75">
      <c r="A17" s="190" t="s">
        <v>124</v>
      </c>
      <c r="B17" s="227">
        <v>0</v>
      </c>
      <c r="C17" s="227">
        <v>19024.074822</v>
      </c>
      <c r="D17" s="226">
        <f t="shared" si="0"/>
        <v>19024.074822</v>
      </c>
      <c r="E17" s="227">
        <v>0</v>
      </c>
      <c r="F17" s="272">
        <v>40</v>
      </c>
      <c r="G17" s="226">
        <f t="shared" si="1"/>
        <v>40</v>
      </c>
    </row>
    <row r="18" spans="1:7" ht="12.75">
      <c r="A18" s="190" t="s">
        <v>125</v>
      </c>
      <c r="B18" s="227">
        <v>48380.731023460685</v>
      </c>
      <c r="C18" s="227">
        <v>14305.58045653932</v>
      </c>
      <c r="D18" s="226">
        <f t="shared" si="0"/>
        <v>62686.311480000004</v>
      </c>
      <c r="E18" s="227">
        <v>2307</v>
      </c>
      <c r="F18" s="272">
        <v>874</v>
      </c>
      <c r="G18" s="226">
        <f t="shared" si="1"/>
        <v>3181</v>
      </c>
    </row>
    <row r="19" spans="1:7" ht="12.75">
      <c r="A19" s="190" t="s">
        <v>126</v>
      </c>
      <c r="B19" s="227">
        <v>2633.152153995991</v>
      </c>
      <c r="C19" s="227">
        <v>67627.33171600402</v>
      </c>
      <c r="D19" s="226">
        <f t="shared" si="0"/>
        <v>70260.48387000001</v>
      </c>
      <c r="E19" s="227">
        <v>327</v>
      </c>
      <c r="F19" s="272">
        <v>1327</v>
      </c>
      <c r="G19" s="226">
        <f t="shared" si="1"/>
        <v>1654</v>
      </c>
    </row>
    <row r="20" spans="1:7" ht="12.75">
      <c r="A20" s="65" t="s">
        <v>2</v>
      </c>
      <c r="B20" s="228">
        <f>SUM(B5:B19)</f>
        <v>239043.41809306334</v>
      </c>
      <c r="C20" s="228">
        <f>SUM(C5:C19)</f>
        <v>1273688.1437569365</v>
      </c>
      <c r="D20" s="228">
        <f>SUM(B20:C20)</f>
        <v>1512731.56185</v>
      </c>
      <c r="E20" s="228">
        <f>SUM(E5:E19)</f>
        <v>9556</v>
      </c>
      <c r="F20" s="228">
        <f>SUM(F5:F19)</f>
        <v>67197</v>
      </c>
      <c r="G20" s="228">
        <f>SUM(G5:G19)</f>
        <v>76753</v>
      </c>
    </row>
  </sheetData>
  <sheetProtection/>
  <mergeCells count="4">
    <mergeCell ref="A1:G1"/>
    <mergeCell ref="A2:G2"/>
    <mergeCell ref="B3:D3"/>
    <mergeCell ref="E3:G3"/>
  </mergeCells>
  <printOptions headings="1" horizontalCentered="1"/>
  <pageMargins left="0.7" right="0.7" top="0.75" bottom="0.75" header="0.3" footer="0.3"/>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T37"/>
  <sheetViews>
    <sheetView zoomScalePageLayoutView="0" workbookViewId="0" topLeftCell="A1">
      <selection activeCell="A1" sqref="A1:M1"/>
    </sheetView>
  </sheetViews>
  <sheetFormatPr defaultColWidth="9.140625" defaultRowHeight="12.75"/>
  <cols>
    <col min="1" max="1" width="13.8515625" style="0" bestFit="1" customWidth="1"/>
    <col min="2" max="2" width="12.140625" style="0" customWidth="1"/>
    <col min="3" max="3" width="13.421875" style="0" customWidth="1"/>
    <col min="4" max="4" width="14.00390625" style="0" customWidth="1"/>
    <col min="5" max="5" width="10.8515625" style="0" customWidth="1"/>
    <col min="6" max="6" width="12.8515625" style="0" customWidth="1"/>
    <col min="7" max="7" width="11.57421875" style="0" customWidth="1"/>
    <col min="8" max="8" width="14.28125" style="0" bestFit="1" customWidth="1"/>
    <col min="11" max="11" width="8.8515625" style="0" bestFit="1" customWidth="1"/>
    <col min="16" max="16" width="15.7109375" style="0" customWidth="1"/>
  </cols>
  <sheetData>
    <row r="1" spans="1:9" ht="15.75">
      <c r="A1" s="418" t="s">
        <v>563</v>
      </c>
      <c r="B1" s="418"/>
      <c r="C1" s="418"/>
      <c r="D1" s="418"/>
      <c r="E1" s="418"/>
      <c r="F1" s="418"/>
      <c r="G1" s="418"/>
      <c r="H1" s="418"/>
      <c r="I1" s="418"/>
    </row>
    <row r="2" spans="1:9" ht="15.75">
      <c r="A2" s="411" t="str">
        <f>MonthlyTitle</f>
        <v>Through December 2014 - Southern California Edison</v>
      </c>
      <c r="B2" s="411"/>
      <c r="C2" s="411"/>
      <c r="D2" s="411"/>
      <c r="E2" s="411"/>
      <c r="F2" s="411"/>
      <c r="G2" s="411"/>
      <c r="H2" s="411"/>
      <c r="I2" s="411"/>
    </row>
    <row r="3" spans="1:9" ht="12.75">
      <c r="A3" s="160"/>
      <c r="B3" s="419" t="s">
        <v>564</v>
      </c>
      <c r="C3" s="423"/>
      <c r="D3" s="423"/>
      <c r="E3" s="423"/>
      <c r="F3" s="423"/>
      <c r="G3" s="423"/>
      <c r="H3" s="423"/>
      <c r="I3" s="424"/>
    </row>
    <row r="4" spans="1:9" ht="89.25">
      <c r="A4" s="229" t="s">
        <v>11</v>
      </c>
      <c r="B4" s="230" t="s">
        <v>565</v>
      </c>
      <c r="C4" s="230" t="s">
        <v>566</v>
      </c>
      <c r="D4" s="230" t="s">
        <v>567</v>
      </c>
      <c r="E4" s="230" t="s">
        <v>568</v>
      </c>
      <c r="F4" s="230" t="s">
        <v>569</v>
      </c>
      <c r="G4" s="230" t="s">
        <v>570</v>
      </c>
      <c r="H4" s="230" t="s">
        <v>571</v>
      </c>
      <c r="I4" s="230" t="s">
        <v>572</v>
      </c>
    </row>
    <row r="5" spans="1:20" ht="12.75">
      <c r="A5" s="190" t="s">
        <v>586</v>
      </c>
      <c r="B5" s="137">
        <v>0</v>
      </c>
      <c r="C5" s="137">
        <v>0</v>
      </c>
      <c r="D5" s="137">
        <v>0</v>
      </c>
      <c r="E5" s="137">
        <v>0</v>
      </c>
      <c r="F5" s="137">
        <v>1</v>
      </c>
      <c r="G5" s="137">
        <v>0</v>
      </c>
      <c r="H5" s="137">
        <v>0</v>
      </c>
      <c r="I5" s="137">
        <v>0</v>
      </c>
      <c r="K5" s="231"/>
      <c r="L5" s="270"/>
      <c r="M5" s="270"/>
      <c r="N5" s="270"/>
      <c r="O5" s="233"/>
      <c r="P5" s="233"/>
      <c r="Q5" s="233"/>
      <c r="R5" s="233"/>
      <c r="S5" s="421"/>
      <c r="T5" s="422"/>
    </row>
    <row r="6" spans="1:20" ht="12.75">
      <c r="A6" s="190" t="s">
        <v>113</v>
      </c>
      <c r="B6" s="137">
        <v>0</v>
      </c>
      <c r="C6" s="137">
        <v>0</v>
      </c>
      <c r="D6" s="137">
        <v>0</v>
      </c>
      <c r="E6" s="137">
        <v>0</v>
      </c>
      <c r="F6" s="137">
        <v>0</v>
      </c>
      <c r="G6" s="137">
        <v>0</v>
      </c>
      <c r="H6" s="137">
        <v>0</v>
      </c>
      <c r="I6" s="137">
        <v>0</v>
      </c>
      <c r="K6" s="231"/>
      <c r="L6" s="270"/>
      <c r="M6" s="270"/>
      <c r="N6" s="270"/>
      <c r="O6" s="233"/>
      <c r="P6" s="233"/>
      <c r="Q6" s="233"/>
      <c r="R6" s="233"/>
      <c r="S6" s="421"/>
      <c r="T6" s="422"/>
    </row>
    <row r="7" spans="1:20" ht="12.75">
      <c r="A7" s="190" t="s">
        <v>114</v>
      </c>
      <c r="B7" s="137">
        <v>0</v>
      </c>
      <c r="C7" s="137">
        <v>1</v>
      </c>
      <c r="D7" s="137">
        <v>0</v>
      </c>
      <c r="E7" s="137">
        <v>2</v>
      </c>
      <c r="F7" s="137">
        <v>2</v>
      </c>
      <c r="G7" s="137">
        <v>1</v>
      </c>
      <c r="H7" s="137">
        <v>2</v>
      </c>
      <c r="I7" s="137">
        <v>5</v>
      </c>
      <c r="K7" s="231"/>
      <c r="L7" s="270"/>
      <c r="M7" s="270"/>
      <c r="N7" s="270"/>
      <c r="O7" s="233"/>
      <c r="P7" s="233"/>
      <c r="Q7" s="233"/>
      <c r="R7" s="233"/>
      <c r="S7" s="421"/>
      <c r="T7" s="422"/>
    </row>
    <row r="8" spans="1:20" ht="12.75">
      <c r="A8" s="190" t="s">
        <v>115</v>
      </c>
      <c r="B8" s="137">
        <v>5</v>
      </c>
      <c r="C8" s="137">
        <v>2</v>
      </c>
      <c r="D8" s="137">
        <v>1</v>
      </c>
      <c r="E8" s="137">
        <v>89</v>
      </c>
      <c r="F8" s="137">
        <v>686</v>
      </c>
      <c r="G8" s="137">
        <v>16</v>
      </c>
      <c r="H8" s="137">
        <v>233</v>
      </c>
      <c r="I8" s="137">
        <v>390</v>
      </c>
      <c r="K8" s="231"/>
      <c r="L8" s="270"/>
      <c r="M8" s="270"/>
      <c r="N8" s="270"/>
      <c r="O8" s="233"/>
      <c r="P8" s="233"/>
      <c r="Q8" s="233"/>
      <c r="R8" s="233"/>
      <c r="S8" s="421"/>
      <c r="T8" s="422"/>
    </row>
    <row r="9" spans="1:20" ht="12.75">
      <c r="A9" s="190" t="s">
        <v>116</v>
      </c>
      <c r="B9" s="137">
        <v>4</v>
      </c>
      <c r="C9" s="137">
        <v>4</v>
      </c>
      <c r="D9" s="137">
        <v>0</v>
      </c>
      <c r="E9" s="137">
        <v>26</v>
      </c>
      <c r="F9" s="137">
        <v>217</v>
      </c>
      <c r="G9" s="137">
        <v>2</v>
      </c>
      <c r="H9" s="137">
        <v>35</v>
      </c>
      <c r="I9" s="137">
        <v>66</v>
      </c>
      <c r="K9" s="231"/>
      <c r="L9" s="270"/>
      <c r="M9" s="270"/>
      <c r="N9" s="270"/>
      <c r="O9" s="233"/>
      <c r="P9" s="233"/>
      <c r="Q9" s="233"/>
      <c r="R9" s="233"/>
      <c r="S9" s="421"/>
      <c r="T9" s="422"/>
    </row>
    <row r="10" spans="1:20" ht="12.75">
      <c r="A10" s="190" t="s">
        <v>117</v>
      </c>
      <c r="B10" s="137">
        <v>72</v>
      </c>
      <c r="C10" s="137">
        <v>94</v>
      </c>
      <c r="D10" s="137">
        <v>28</v>
      </c>
      <c r="E10" s="137">
        <v>874</v>
      </c>
      <c r="F10" s="137">
        <v>21955</v>
      </c>
      <c r="G10" s="137">
        <v>455</v>
      </c>
      <c r="H10" s="137">
        <v>5877</v>
      </c>
      <c r="I10" s="137">
        <v>11836</v>
      </c>
      <c r="K10" s="231"/>
      <c r="L10" s="270"/>
      <c r="M10" s="270"/>
      <c r="N10" s="270"/>
      <c r="O10" s="233"/>
      <c r="P10" s="233"/>
      <c r="Q10" s="233"/>
      <c r="R10" s="233"/>
      <c r="S10" s="421"/>
      <c r="T10" s="422"/>
    </row>
    <row r="11" spans="1:20" ht="12.75">
      <c r="A11" s="190" t="s">
        <v>118</v>
      </c>
      <c r="B11" s="137">
        <v>0</v>
      </c>
      <c r="C11" s="137">
        <v>0</v>
      </c>
      <c r="D11" s="137">
        <v>0</v>
      </c>
      <c r="E11" s="137">
        <v>0</v>
      </c>
      <c r="F11" s="137">
        <v>0</v>
      </c>
      <c r="G11" s="137">
        <v>0</v>
      </c>
      <c r="H11" s="137">
        <v>0</v>
      </c>
      <c r="I11" s="137">
        <v>0</v>
      </c>
      <c r="K11" s="231"/>
      <c r="L11" s="270"/>
      <c r="M11" s="270"/>
      <c r="N11" s="270"/>
      <c r="O11" s="233"/>
      <c r="P11" s="233"/>
      <c r="Q11" s="233"/>
      <c r="R11" s="233"/>
      <c r="S11" s="421"/>
      <c r="T11" s="422"/>
    </row>
    <row r="12" spans="1:20" ht="12.75">
      <c r="A12" s="190" t="s">
        <v>119</v>
      </c>
      <c r="B12" s="137">
        <v>0</v>
      </c>
      <c r="C12" s="137">
        <v>0</v>
      </c>
      <c r="D12" s="137">
        <v>0</v>
      </c>
      <c r="E12" s="137">
        <v>0</v>
      </c>
      <c r="F12" s="137">
        <v>0</v>
      </c>
      <c r="G12" s="137">
        <v>0</v>
      </c>
      <c r="H12" s="137">
        <v>0</v>
      </c>
      <c r="I12" s="137">
        <v>0</v>
      </c>
      <c r="K12" s="231"/>
      <c r="L12" s="270"/>
      <c r="M12" s="270"/>
      <c r="N12" s="270"/>
      <c r="O12" s="233"/>
      <c r="P12" s="233"/>
      <c r="Q12" s="233"/>
      <c r="R12" s="233"/>
      <c r="S12" s="421"/>
      <c r="T12" s="422"/>
    </row>
    <row r="13" spans="1:20" ht="12.75">
      <c r="A13" s="190" t="s">
        <v>120</v>
      </c>
      <c r="B13" s="137">
        <v>12</v>
      </c>
      <c r="C13" s="137">
        <v>49</v>
      </c>
      <c r="D13" s="137">
        <v>0</v>
      </c>
      <c r="E13" s="137">
        <v>241</v>
      </c>
      <c r="F13" s="137">
        <v>4332</v>
      </c>
      <c r="G13" s="137">
        <v>351</v>
      </c>
      <c r="H13" s="137">
        <v>1270</v>
      </c>
      <c r="I13" s="137">
        <v>2547</v>
      </c>
      <c r="K13" s="231"/>
      <c r="L13" s="270"/>
      <c r="M13" s="270"/>
      <c r="N13" s="270"/>
      <c r="O13" s="233"/>
      <c r="P13" s="233"/>
      <c r="Q13" s="233"/>
      <c r="R13" s="233"/>
      <c r="S13" s="421"/>
      <c r="T13" s="422"/>
    </row>
    <row r="14" spans="1:20" ht="12.75">
      <c r="A14" s="190" t="s">
        <v>121</v>
      </c>
      <c r="B14" s="137">
        <v>42</v>
      </c>
      <c r="C14" s="137">
        <v>39</v>
      </c>
      <c r="D14" s="137">
        <v>3</v>
      </c>
      <c r="E14" s="137">
        <v>404</v>
      </c>
      <c r="F14" s="137">
        <v>5964</v>
      </c>
      <c r="G14" s="137">
        <v>177</v>
      </c>
      <c r="H14" s="137">
        <v>2130</v>
      </c>
      <c r="I14" s="137">
        <v>3047</v>
      </c>
      <c r="K14" s="231"/>
      <c r="L14" s="270"/>
      <c r="M14" s="270"/>
      <c r="N14" s="270"/>
      <c r="O14" s="233"/>
      <c r="P14" s="233"/>
      <c r="Q14" s="233"/>
      <c r="R14" s="233"/>
      <c r="S14" s="421"/>
      <c r="T14" s="422"/>
    </row>
    <row r="15" spans="1:20" ht="12.75">
      <c r="A15" s="190" t="s">
        <v>122</v>
      </c>
      <c r="B15" s="137">
        <v>135</v>
      </c>
      <c r="C15" s="137">
        <v>96</v>
      </c>
      <c r="D15" s="137">
        <v>10</v>
      </c>
      <c r="E15" s="137">
        <v>866</v>
      </c>
      <c r="F15" s="137">
        <v>8006</v>
      </c>
      <c r="G15" s="137">
        <v>275</v>
      </c>
      <c r="H15" s="137">
        <v>2596</v>
      </c>
      <c r="I15" s="137">
        <v>3393</v>
      </c>
      <c r="K15" s="231"/>
      <c r="L15" s="270"/>
      <c r="M15" s="270"/>
      <c r="N15" s="270"/>
      <c r="O15" s="233"/>
      <c r="P15" s="233"/>
      <c r="Q15" s="233"/>
      <c r="R15" s="233"/>
      <c r="S15" s="421"/>
      <c r="T15" s="422"/>
    </row>
    <row r="16" spans="1:20" ht="12.75">
      <c r="A16" s="190" t="s">
        <v>587</v>
      </c>
      <c r="B16" s="137">
        <v>0</v>
      </c>
      <c r="C16" s="137">
        <v>0</v>
      </c>
      <c r="D16" s="137">
        <v>0</v>
      </c>
      <c r="E16" s="137">
        <v>0</v>
      </c>
      <c r="F16" s="137">
        <v>0</v>
      </c>
      <c r="G16" s="137">
        <v>0</v>
      </c>
      <c r="H16" s="137">
        <v>0</v>
      </c>
      <c r="I16" s="137">
        <v>0</v>
      </c>
      <c r="K16" s="231"/>
      <c r="L16" s="270"/>
      <c r="M16" s="270"/>
      <c r="N16" s="270"/>
      <c r="O16" s="233"/>
      <c r="P16" s="233"/>
      <c r="Q16" s="233"/>
      <c r="R16" s="233"/>
      <c r="S16" s="421"/>
      <c r="T16" s="422"/>
    </row>
    <row r="17" spans="1:20" ht="12.75">
      <c r="A17" s="190" t="s">
        <v>124</v>
      </c>
      <c r="B17" s="137">
        <v>0</v>
      </c>
      <c r="C17" s="137">
        <v>3</v>
      </c>
      <c r="D17" s="137">
        <v>1</v>
      </c>
      <c r="E17" s="137">
        <v>7</v>
      </c>
      <c r="F17" s="137">
        <v>4</v>
      </c>
      <c r="G17" s="137">
        <v>6</v>
      </c>
      <c r="H17" s="137">
        <v>1</v>
      </c>
      <c r="I17" s="137">
        <v>17</v>
      </c>
      <c r="K17" s="231"/>
      <c r="L17" s="270"/>
      <c r="M17" s="270"/>
      <c r="N17" s="270"/>
      <c r="O17" s="233"/>
      <c r="P17" s="233"/>
      <c r="Q17" s="233"/>
      <c r="R17" s="233"/>
      <c r="S17" s="421"/>
      <c r="T17" s="422"/>
    </row>
    <row r="18" spans="1:20" ht="12.75">
      <c r="A18" s="190" t="s">
        <v>125</v>
      </c>
      <c r="B18" s="137">
        <v>37</v>
      </c>
      <c r="C18" s="137">
        <v>33</v>
      </c>
      <c r="D18" s="137">
        <v>3</v>
      </c>
      <c r="E18" s="137">
        <v>289</v>
      </c>
      <c r="F18" s="137">
        <v>2555</v>
      </c>
      <c r="G18" s="137">
        <v>13</v>
      </c>
      <c r="H18" s="137">
        <v>279</v>
      </c>
      <c r="I18" s="137">
        <v>763</v>
      </c>
      <c r="K18" s="231"/>
      <c r="L18" s="270"/>
      <c r="M18" s="270"/>
      <c r="N18" s="270"/>
      <c r="O18" s="233"/>
      <c r="P18" s="233"/>
      <c r="Q18" s="233"/>
      <c r="R18" s="233"/>
      <c r="S18" s="421"/>
      <c r="T18" s="422"/>
    </row>
    <row r="19" spans="1:9" ht="12.75">
      <c r="A19" s="190" t="s">
        <v>126</v>
      </c>
      <c r="B19" s="137">
        <v>0</v>
      </c>
      <c r="C19" s="137">
        <v>2</v>
      </c>
      <c r="D19" s="137">
        <v>2</v>
      </c>
      <c r="E19" s="137">
        <v>51</v>
      </c>
      <c r="F19" s="137">
        <v>689</v>
      </c>
      <c r="G19" s="137">
        <v>64</v>
      </c>
      <c r="H19" s="137">
        <v>200</v>
      </c>
      <c r="I19" s="137">
        <v>640</v>
      </c>
    </row>
    <row r="20" spans="1:9" ht="12.75">
      <c r="A20" s="65" t="s">
        <v>2</v>
      </c>
      <c r="B20" s="234">
        <v>307</v>
      </c>
      <c r="C20" s="234">
        <v>323</v>
      </c>
      <c r="D20" s="234">
        <v>48</v>
      </c>
      <c r="E20" s="234">
        <v>2849</v>
      </c>
      <c r="F20" s="234">
        <v>44411</v>
      </c>
      <c r="G20" s="234">
        <v>1360</v>
      </c>
      <c r="H20" s="234">
        <v>12623</v>
      </c>
      <c r="I20" s="234">
        <v>22704</v>
      </c>
    </row>
    <row r="22" spans="1:9" ht="34.5" customHeight="1">
      <c r="A22" s="427" t="s">
        <v>593</v>
      </c>
      <c r="B22" s="427"/>
      <c r="C22" s="427"/>
      <c r="D22" s="427"/>
      <c r="E22" s="427"/>
      <c r="F22" s="427"/>
      <c r="G22" s="427"/>
      <c r="H22" s="427"/>
      <c r="I22" s="427"/>
    </row>
    <row r="23" spans="1:18" s="394" customFormat="1" ht="71.25" customHeight="1">
      <c r="A23" s="408" t="s">
        <v>737</v>
      </c>
      <c r="B23" s="428"/>
      <c r="C23" s="428"/>
      <c r="D23" s="428"/>
      <c r="E23" s="428"/>
      <c r="F23" s="428"/>
      <c r="G23" s="428"/>
      <c r="H23" s="428"/>
      <c r="I23" s="428"/>
      <c r="J23" s="393"/>
      <c r="K23" s="393"/>
      <c r="L23" s="393"/>
      <c r="M23" s="393"/>
      <c r="N23" s="393"/>
      <c r="O23" s="393"/>
      <c r="P23" s="393"/>
      <c r="Q23" s="393"/>
      <c r="R23" s="393"/>
    </row>
    <row r="24" spans="1:9" ht="12.75">
      <c r="A24" s="420" t="s">
        <v>594</v>
      </c>
      <c r="B24" s="420"/>
      <c r="C24" s="420"/>
      <c r="D24" s="420"/>
      <c r="E24" s="420"/>
      <c r="F24" s="420"/>
      <c r="G24" s="420"/>
      <c r="H24" s="420"/>
      <c r="I24" s="420"/>
    </row>
    <row r="25" ht="13.5" customHeight="1"/>
    <row r="26" spans="1:10" ht="15">
      <c r="A26" s="231"/>
      <c r="B26" s="232"/>
      <c r="C26" s="232"/>
      <c r="D26" s="232"/>
      <c r="E26" s="233"/>
      <c r="F26" s="233"/>
      <c r="G26" s="233"/>
      <c r="H26" s="233"/>
      <c r="I26" s="425"/>
      <c r="J26" s="426"/>
    </row>
    <row r="27" spans="1:10" ht="15">
      <c r="A27" s="231"/>
      <c r="B27" s="232"/>
      <c r="C27" s="232"/>
      <c r="D27" s="232"/>
      <c r="E27" s="233"/>
      <c r="F27" s="233"/>
      <c r="G27" s="233"/>
      <c r="H27" s="233"/>
      <c r="I27" s="425"/>
      <c r="J27" s="426"/>
    </row>
    <row r="28" spans="1:10" ht="15">
      <c r="A28" s="231"/>
      <c r="B28" s="232"/>
      <c r="C28" s="232"/>
      <c r="D28" s="232"/>
      <c r="E28" s="233"/>
      <c r="F28" s="233"/>
      <c r="G28" s="233"/>
      <c r="H28" s="233"/>
      <c r="I28" s="425"/>
      <c r="J28" s="426"/>
    </row>
    <row r="29" spans="1:10" ht="15">
      <c r="A29" s="231"/>
      <c r="B29" s="232"/>
      <c r="C29" s="232"/>
      <c r="D29" s="232"/>
      <c r="E29" s="233"/>
      <c r="F29" s="233"/>
      <c r="G29" s="233"/>
      <c r="H29" s="233"/>
      <c r="I29" s="425"/>
      <c r="J29" s="426"/>
    </row>
    <row r="30" spans="1:10" ht="15">
      <c r="A30" s="231"/>
      <c r="B30" s="232"/>
      <c r="C30" s="232"/>
      <c r="D30" s="232"/>
      <c r="E30" s="233"/>
      <c r="F30" s="233"/>
      <c r="G30" s="233"/>
      <c r="H30" s="233"/>
      <c r="I30" s="425"/>
      <c r="J30" s="426"/>
    </row>
    <row r="31" spans="1:10" ht="15">
      <c r="A31" s="231"/>
      <c r="B31" s="232"/>
      <c r="C31" s="232"/>
      <c r="D31" s="232"/>
      <c r="E31" s="233"/>
      <c r="F31" s="233"/>
      <c r="G31" s="233"/>
      <c r="H31" s="233"/>
      <c r="I31" s="425"/>
      <c r="J31" s="426"/>
    </row>
    <row r="32" spans="1:10" ht="15">
      <c r="A32" s="231"/>
      <c r="B32" s="232"/>
      <c r="C32" s="232"/>
      <c r="D32" s="232"/>
      <c r="E32" s="233"/>
      <c r="F32" s="233"/>
      <c r="G32" s="233"/>
      <c r="H32" s="233"/>
      <c r="I32" s="425"/>
      <c r="J32" s="426"/>
    </row>
    <row r="33" spans="1:10" ht="15">
      <c r="A33" s="231"/>
      <c r="B33" s="232"/>
      <c r="C33" s="232"/>
      <c r="D33" s="232"/>
      <c r="E33" s="233"/>
      <c r="F33" s="233"/>
      <c r="G33" s="233"/>
      <c r="H33" s="233"/>
      <c r="I33" s="425"/>
      <c r="J33" s="426"/>
    </row>
    <row r="34" spans="1:10" ht="15">
      <c r="A34" s="231"/>
      <c r="B34" s="232"/>
      <c r="C34" s="232"/>
      <c r="D34" s="232"/>
      <c r="E34" s="233"/>
      <c r="F34" s="233"/>
      <c r="G34" s="233"/>
      <c r="H34" s="233"/>
      <c r="I34" s="425"/>
      <c r="J34" s="426"/>
    </row>
    <row r="35" spans="1:10" ht="15">
      <c r="A35" s="231"/>
      <c r="B35" s="232"/>
      <c r="C35" s="232"/>
      <c r="D35" s="232"/>
      <c r="E35" s="233"/>
      <c r="F35" s="233"/>
      <c r="G35" s="233"/>
      <c r="H35" s="233"/>
      <c r="I35" s="425"/>
      <c r="J35" s="426"/>
    </row>
    <row r="36" spans="1:10" ht="15">
      <c r="A36" s="231"/>
      <c r="B36" s="232"/>
      <c r="C36" s="232"/>
      <c r="D36" s="232"/>
      <c r="E36" s="233"/>
      <c r="F36" s="233"/>
      <c r="G36" s="233"/>
      <c r="H36" s="233"/>
      <c r="I36" s="425"/>
      <c r="J36" s="426"/>
    </row>
    <row r="37" spans="1:10" ht="15">
      <c r="A37" s="231"/>
      <c r="B37" s="232"/>
      <c r="C37" s="232"/>
      <c r="D37" s="232"/>
      <c r="E37" s="233"/>
      <c r="F37" s="233"/>
      <c r="G37" s="233"/>
      <c r="H37" s="233"/>
      <c r="I37" s="425"/>
      <c r="J37" s="426"/>
    </row>
  </sheetData>
  <sheetProtection/>
  <mergeCells count="32">
    <mergeCell ref="S17:T17"/>
    <mergeCell ref="S18:T18"/>
    <mergeCell ref="I37:J37"/>
    <mergeCell ref="I26:J26"/>
    <mergeCell ref="I27:J27"/>
    <mergeCell ref="I28:J28"/>
    <mergeCell ref="I29:J29"/>
    <mergeCell ref="I30:J30"/>
    <mergeCell ref="I31:J31"/>
    <mergeCell ref="I32:J32"/>
    <mergeCell ref="I33:J33"/>
    <mergeCell ref="I34:J34"/>
    <mergeCell ref="I35:J35"/>
    <mergeCell ref="I36:J36"/>
    <mergeCell ref="A22:I22"/>
    <mergeCell ref="A23:I23"/>
    <mergeCell ref="A24:I24"/>
    <mergeCell ref="S7:T7"/>
    <mergeCell ref="A1:I1"/>
    <mergeCell ref="A2:I2"/>
    <mergeCell ref="B3:I3"/>
    <mergeCell ref="S5:T5"/>
    <mergeCell ref="S6:T6"/>
    <mergeCell ref="S8:T8"/>
    <mergeCell ref="S9:T9"/>
    <mergeCell ref="S10:T10"/>
    <mergeCell ref="S11:T11"/>
    <mergeCell ref="S12:T12"/>
    <mergeCell ref="S13:T13"/>
    <mergeCell ref="S14:T14"/>
    <mergeCell ref="S15:T15"/>
    <mergeCell ref="S16:T16"/>
  </mergeCells>
  <printOptions headings="1" horizontalCentered="1"/>
  <pageMargins left="0.7" right="0.7" top="0.75" bottom="0.75" header="0.3" footer="0.3"/>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Q20"/>
  <sheetViews>
    <sheetView zoomScalePageLayoutView="0" workbookViewId="0" topLeftCell="A1">
      <selection activeCell="A1" sqref="A1:M1"/>
    </sheetView>
  </sheetViews>
  <sheetFormatPr defaultColWidth="9.140625" defaultRowHeight="12.75"/>
  <cols>
    <col min="1" max="1" width="10.57421875" style="0" customWidth="1"/>
    <col min="2" max="2" width="11.57421875" style="0" customWidth="1"/>
    <col min="3" max="3" width="7.28125" style="0" customWidth="1"/>
    <col min="4" max="4" width="6.421875" style="0" customWidth="1"/>
    <col min="5" max="5" width="5.00390625" style="0" customWidth="1"/>
    <col min="6" max="6" width="11.57421875" style="0" customWidth="1"/>
    <col min="7" max="7" width="7.00390625" style="0" customWidth="1"/>
    <col min="8" max="8" width="6.140625" style="0" customWidth="1"/>
    <col min="9" max="9" width="4.7109375" style="0" customWidth="1"/>
    <col min="10" max="10" width="11.57421875" style="0" customWidth="1"/>
    <col min="11" max="11" width="7.28125" style="0" customWidth="1"/>
    <col min="12" max="12" width="12.00390625" style="0" customWidth="1"/>
    <col min="13" max="13" width="8.00390625" style="0" customWidth="1"/>
    <col min="14" max="14" width="11.57421875" style="0" customWidth="1"/>
    <col min="15" max="15" width="6.7109375" style="0" customWidth="1"/>
    <col min="16" max="16" width="12.57421875" style="0" customWidth="1"/>
    <col min="17" max="17" width="9.140625" style="0" customWidth="1"/>
  </cols>
  <sheetData>
    <row r="1" spans="1:17" ht="15.75">
      <c r="A1" s="418" t="s">
        <v>573</v>
      </c>
      <c r="B1" s="432"/>
      <c r="C1" s="432"/>
      <c r="D1" s="432"/>
      <c r="E1" s="432"/>
      <c r="F1" s="432"/>
      <c r="G1" s="432"/>
      <c r="H1" s="432"/>
      <c r="I1" s="432"/>
      <c r="J1" s="432"/>
      <c r="K1" s="432"/>
      <c r="L1" s="432"/>
      <c r="M1" s="432"/>
      <c r="N1" s="432"/>
      <c r="O1" s="432"/>
      <c r="P1" s="432"/>
      <c r="Q1" s="432"/>
    </row>
    <row r="2" spans="1:17" ht="15.75">
      <c r="A2" s="411" t="str">
        <f>MonthlyTitle</f>
        <v>Through December 2014 - Southern California Edison</v>
      </c>
      <c r="B2" s="411"/>
      <c r="C2" s="411"/>
      <c r="D2" s="411"/>
      <c r="E2" s="411"/>
      <c r="F2" s="411"/>
      <c r="G2" s="411"/>
      <c r="H2" s="411"/>
      <c r="I2" s="411"/>
      <c r="J2" s="411"/>
      <c r="K2" s="411"/>
      <c r="L2" s="411"/>
      <c r="M2" s="411"/>
      <c r="N2" s="411"/>
      <c r="O2" s="411"/>
      <c r="P2" s="411"/>
      <c r="Q2" s="411"/>
    </row>
    <row r="3" spans="1:17" ht="12.75">
      <c r="A3" s="433">
        <v>2012</v>
      </c>
      <c r="B3" s="412" t="s">
        <v>574</v>
      </c>
      <c r="C3" s="412"/>
      <c r="D3" s="412"/>
      <c r="E3" s="436"/>
      <c r="F3" s="412" t="s">
        <v>575</v>
      </c>
      <c r="G3" s="412"/>
      <c r="H3" s="412"/>
      <c r="I3" s="412"/>
      <c r="J3" s="412" t="s">
        <v>576</v>
      </c>
      <c r="K3" s="412"/>
      <c r="L3" s="412"/>
      <c r="M3" s="412"/>
      <c r="N3" s="412" t="s">
        <v>2</v>
      </c>
      <c r="O3" s="412"/>
      <c r="P3" s="412"/>
      <c r="Q3" s="412"/>
    </row>
    <row r="4" spans="1:17" ht="12.75">
      <c r="A4" s="434"/>
      <c r="B4" s="437" t="s">
        <v>577</v>
      </c>
      <c r="C4" s="412" t="s">
        <v>578</v>
      </c>
      <c r="D4" s="412"/>
      <c r="E4" s="412"/>
      <c r="F4" s="437" t="s">
        <v>577</v>
      </c>
      <c r="G4" s="412" t="s">
        <v>578</v>
      </c>
      <c r="H4" s="412"/>
      <c r="I4" s="412"/>
      <c r="J4" s="437" t="s">
        <v>577</v>
      </c>
      <c r="K4" s="412" t="s">
        <v>578</v>
      </c>
      <c r="L4" s="412"/>
      <c r="M4" s="412"/>
      <c r="N4" s="437" t="s">
        <v>577</v>
      </c>
      <c r="O4" s="412" t="s">
        <v>578</v>
      </c>
      <c r="P4" s="412"/>
      <c r="Q4" s="412"/>
    </row>
    <row r="5" spans="1:17" ht="12.75">
      <c r="A5" s="435"/>
      <c r="B5" s="437"/>
      <c r="C5" s="224" t="s">
        <v>579</v>
      </c>
      <c r="D5" s="224" t="s">
        <v>580</v>
      </c>
      <c r="E5" s="224" t="s">
        <v>581</v>
      </c>
      <c r="F5" s="437"/>
      <c r="G5" s="224" t="s">
        <v>579</v>
      </c>
      <c r="H5" s="224" t="s">
        <v>580</v>
      </c>
      <c r="I5" s="224" t="s">
        <v>581</v>
      </c>
      <c r="J5" s="437"/>
      <c r="K5" s="224" t="s">
        <v>579</v>
      </c>
      <c r="L5" s="224" t="s">
        <v>580</v>
      </c>
      <c r="M5" s="224" t="s">
        <v>581</v>
      </c>
      <c r="N5" s="437"/>
      <c r="O5" s="224" t="s">
        <v>579</v>
      </c>
      <c r="P5" s="224" t="s">
        <v>580</v>
      </c>
      <c r="Q5" s="224" t="s">
        <v>581</v>
      </c>
    </row>
    <row r="6" spans="1:17" ht="12.75">
      <c r="A6" s="190" t="s">
        <v>14</v>
      </c>
      <c r="B6" s="31"/>
      <c r="C6" s="31"/>
      <c r="D6" s="31"/>
      <c r="E6" s="31"/>
      <c r="F6" s="31"/>
      <c r="G6" s="31"/>
      <c r="H6" s="31"/>
      <c r="I6" s="31"/>
      <c r="J6" s="227">
        <v>4532</v>
      </c>
      <c r="K6" s="31"/>
      <c r="L6" s="227">
        <v>1883415.59</v>
      </c>
      <c r="M6" s="227">
        <v>762.18141</v>
      </c>
      <c r="N6" s="227">
        <f>B6+J6</f>
        <v>4532</v>
      </c>
      <c r="O6" s="31"/>
      <c r="P6" s="227">
        <f>D6+H6+L6</f>
        <v>1883415.59</v>
      </c>
      <c r="Q6" s="227">
        <f>E6+I6+M6</f>
        <v>762.18141</v>
      </c>
    </row>
    <row r="7" spans="1:17" ht="12.75">
      <c r="A7" s="190" t="s">
        <v>15</v>
      </c>
      <c r="B7" s="31"/>
      <c r="C7" s="31"/>
      <c r="D7" s="31"/>
      <c r="E7" s="31"/>
      <c r="F7" s="31"/>
      <c r="G7" s="31"/>
      <c r="H7" s="31"/>
      <c r="I7" s="31"/>
      <c r="J7" s="227">
        <v>9611</v>
      </c>
      <c r="K7" s="31"/>
      <c r="L7" s="227">
        <v>4031495.52</v>
      </c>
      <c r="M7" s="227">
        <v>1570.54409</v>
      </c>
      <c r="N7" s="227">
        <f aca="true" t="shared" si="0" ref="N7:N17">B7+J7</f>
        <v>9611</v>
      </c>
      <c r="O7" s="31"/>
      <c r="P7" s="227">
        <f aca="true" t="shared" si="1" ref="P7:P17">D7+H7+L7</f>
        <v>4031495.52</v>
      </c>
      <c r="Q7" s="227">
        <f aca="true" t="shared" si="2" ref="Q7:Q17">E7+I7+M7</f>
        <v>1570.54409</v>
      </c>
    </row>
    <row r="8" spans="1:17" ht="12.75">
      <c r="A8" s="190" t="s">
        <v>16</v>
      </c>
      <c r="B8" s="31"/>
      <c r="C8" s="31"/>
      <c r="D8" s="31"/>
      <c r="E8" s="31"/>
      <c r="F8" s="31"/>
      <c r="G8" s="31"/>
      <c r="H8" s="31"/>
      <c r="I8" s="31"/>
      <c r="J8" s="227">
        <v>19387</v>
      </c>
      <c r="K8" s="235"/>
      <c r="L8" s="227">
        <v>6541078.82</v>
      </c>
      <c r="M8" s="227">
        <v>2494.55907</v>
      </c>
      <c r="N8" s="227">
        <f t="shared" si="0"/>
        <v>19387</v>
      </c>
      <c r="O8" s="236"/>
      <c r="P8" s="227">
        <f t="shared" si="1"/>
        <v>6541078.82</v>
      </c>
      <c r="Q8" s="227">
        <f t="shared" si="2"/>
        <v>2494.55907</v>
      </c>
    </row>
    <row r="9" spans="1:17" ht="12.75">
      <c r="A9" s="190" t="s">
        <v>17</v>
      </c>
      <c r="B9" s="31"/>
      <c r="C9" s="31"/>
      <c r="D9" s="31"/>
      <c r="E9" s="31"/>
      <c r="F9" s="31"/>
      <c r="G9" s="31"/>
      <c r="H9" s="31"/>
      <c r="I9" s="31"/>
      <c r="J9" s="227">
        <v>26392</v>
      </c>
      <c r="K9" s="235"/>
      <c r="L9" s="227">
        <v>9496545.58</v>
      </c>
      <c r="M9" s="227">
        <v>3582.93103</v>
      </c>
      <c r="N9" s="227">
        <f t="shared" si="0"/>
        <v>26392</v>
      </c>
      <c r="O9" s="236"/>
      <c r="P9" s="227">
        <f t="shared" si="1"/>
        <v>9496545.58</v>
      </c>
      <c r="Q9" s="227">
        <f t="shared" si="2"/>
        <v>3582.93103</v>
      </c>
    </row>
    <row r="10" spans="1:17" ht="12.75">
      <c r="A10" s="190" t="s">
        <v>18</v>
      </c>
      <c r="B10" s="31"/>
      <c r="C10" s="31"/>
      <c r="D10" s="31"/>
      <c r="E10" s="31"/>
      <c r="F10" s="31"/>
      <c r="G10" s="31"/>
      <c r="H10" s="31"/>
      <c r="I10" s="31"/>
      <c r="J10" s="227">
        <v>32193</v>
      </c>
      <c r="K10" s="235"/>
      <c r="L10" s="227">
        <v>11853310.33</v>
      </c>
      <c r="M10" s="227">
        <v>4440.89706</v>
      </c>
      <c r="N10" s="227">
        <f t="shared" si="0"/>
        <v>32193</v>
      </c>
      <c r="O10" s="236"/>
      <c r="P10" s="227">
        <f t="shared" si="1"/>
        <v>11853310.33</v>
      </c>
      <c r="Q10" s="227">
        <f t="shared" si="2"/>
        <v>4440.89706</v>
      </c>
    </row>
    <row r="11" spans="1:17" ht="12.75">
      <c r="A11" s="190" t="s">
        <v>19</v>
      </c>
      <c r="B11" s="31"/>
      <c r="C11" s="31"/>
      <c r="D11" s="31"/>
      <c r="E11" s="31"/>
      <c r="F11" s="31"/>
      <c r="G11" s="31"/>
      <c r="H11" s="31"/>
      <c r="I11" s="31"/>
      <c r="J11" s="237">
        <v>38037</v>
      </c>
      <c r="K11" s="235"/>
      <c r="L11" s="237">
        <v>14263200.39</v>
      </c>
      <c r="M11" s="237">
        <v>5315.90247</v>
      </c>
      <c r="N11" s="227">
        <f t="shared" si="0"/>
        <v>38037</v>
      </c>
      <c r="O11" s="236"/>
      <c r="P11" s="227">
        <f t="shared" si="1"/>
        <v>14263200.39</v>
      </c>
      <c r="Q11" s="227">
        <f t="shared" si="2"/>
        <v>5315.90247</v>
      </c>
    </row>
    <row r="12" spans="1:17" ht="12.75">
      <c r="A12" s="190" t="s">
        <v>20</v>
      </c>
      <c r="B12" s="31"/>
      <c r="C12" s="31"/>
      <c r="D12" s="31"/>
      <c r="E12" s="31"/>
      <c r="F12" s="31"/>
      <c r="G12" s="31"/>
      <c r="H12" s="31"/>
      <c r="I12" s="31"/>
      <c r="J12" s="237">
        <v>44882</v>
      </c>
      <c r="K12" s="235"/>
      <c r="L12" s="237">
        <v>17446307.79</v>
      </c>
      <c r="M12" s="237">
        <v>6589.26083</v>
      </c>
      <c r="N12" s="227">
        <f t="shared" si="0"/>
        <v>44882</v>
      </c>
      <c r="O12" s="236"/>
      <c r="P12" s="227">
        <f t="shared" si="1"/>
        <v>17446307.79</v>
      </c>
      <c r="Q12" s="227">
        <f t="shared" si="2"/>
        <v>6589.26083</v>
      </c>
    </row>
    <row r="13" spans="1:17" ht="12.75">
      <c r="A13" s="190" t="s">
        <v>21</v>
      </c>
      <c r="B13" s="31"/>
      <c r="C13" s="31"/>
      <c r="D13" s="31"/>
      <c r="E13" s="31"/>
      <c r="F13" s="31"/>
      <c r="G13" s="31"/>
      <c r="H13" s="31"/>
      <c r="I13" s="31"/>
      <c r="J13" s="237">
        <v>51739</v>
      </c>
      <c r="K13" s="235"/>
      <c r="L13" s="237">
        <v>20657194.71</v>
      </c>
      <c r="M13" s="237">
        <v>7898.5804</v>
      </c>
      <c r="N13" s="227">
        <f t="shared" si="0"/>
        <v>51739</v>
      </c>
      <c r="O13" s="236"/>
      <c r="P13" s="227">
        <f t="shared" si="1"/>
        <v>20657194.71</v>
      </c>
      <c r="Q13" s="227">
        <f t="shared" si="2"/>
        <v>7898.5804</v>
      </c>
    </row>
    <row r="14" spans="1:17" ht="12.75">
      <c r="A14" s="190" t="s">
        <v>22</v>
      </c>
      <c r="B14" s="31"/>
      <c r="C14" s="31"/>
      <c r="D14" s="31"/>
      <c r="E14" s="31"/>
      <c r="F14" s="31"/>
      <c r="G14" s="31"/>
      <c r="H14" s="31"/>
      <c r="I14" s="31"/>
      <c r="J14" s="237">
        <v>57167</v>
      </c>
      <c r="K14" s="235"/>
      <c r="L14" s="237">
        <v>23416255.53</v>
      </c>
      <c r="M14" s="237">
        <v>9015.15565</v>
      </c>
      <c r="N14" s="227">
        <f t="shared" si="0"/>
        <v>57167</v>
      </c>
      <c r="O14" s="236"/>
      <c r="P14" s="227">
        <f t="shared" si="1"/>
        <v>23416255.53</v>
      </c>
      <c r="Q14" s="227">
        <f t="shared" si="2"/>
        <v>9015.15565</v>
      </c>
    </row>
    <row r="15" spans="1:17" ht="12.75">
      <c r="A15" s="190" t="s">
        <v>23</v>
      </c>
      <c r="B15" s="31"/>
      <c r="C15" s="31"/>
      <c r="D15" s="31"/>
      <c r="E15" s="31"/>
      <c r="F15" s="31"/>
      <c r="G15" s="31"/>
      <c r="H15" s="31"/>
      <c r="I15" s="31"/>
      <c r="J15" s="237">
        <v>63610</v>
      </c>
      <c r="K15" s="235"/>
      <c r="L15" s="237">
        <v>26695314.45</v>
      </c>
      <c r="M15" s="237">
        <v>10304.17886</v>
      </c>
      <c r="N15" s="227">
        <f t="shared" si="0"/>
        <v>63610</v>
      </c>
      <c r="O15" s="236"/>
      <c r="P15" s="227">
        <f t="shared" si="1"/>
        <v>26695314.45</v>
      </c>
      <c r="Q15" s="227">
        <f t="shared" si="2"/>
        <v>10304.17886</v>
      </c>
    </row>
    <row r="16" spans="1:17" ht="12.75">
      <c r="A16" s="190" t="s">
        <v>24</v>
      </c>
      <c r="B16" s="31"/>
      <c r="C16" s="31"/>
      <c r="D16" s="31"/>
      <c r="E16" s="31"/>
      <c r="F16" s="31"/>
      <c r="G16" s="31"/>
      <c r="H16" s="31"/>
      <c r="I16" s="31"/>
      <c r="J16" s="237">
        <v>67305</v>
      </c>
      <c r="K16" s="235"/>
      <c r="L16" s="237">
        <v>29398493.97</v>
      </c>
      <c r="M16" s="237">
        <v>11233.40334</v>
      </c>
      <c r="N16" s="227">
        <f t="shared" si="0"/>
        <v>67305</v>
      </c>
      <c r="O16" s="236"/>
      <c r="P16" s="227">
        <f t="shared" si="1"/>
        <v>29398493.97</v>
      </c>
      <c r="Q16" s="227">
        <f t="shared" si="2"/>
        <v>11233.40334</v>
      </c>
    </row>
    <row r="17" spans="1:17" ht="12.75">
      <c r="A17" s="190" t="s">
        <v>25</v>
      </c>
      <c r="B17" s="31"/>
      <c r="C17" s="31"/>
      <c r="D17" s="31"/>
      <c r="E17" s="31"/>
      <c r="F17" s="31"/>
      <c r="G17" s="31"/>
      <c r="H17" s="31"/>
      <c r="I17" s="31"/>
      <c r="J17" s="237">
        <v>76753</v>
      </c>
      <c r="K17" s="235"/>
      <c r="L17" s="237">
        <v>32331692.81</v>
      </c>
      <c r="M17" s="237">
        <v>12346.34559</v>
      </c>
      <c r="N17" s="227">
        <f t="shared" si="0"/>
        <v>76753</v>
      </c>
      <c r="O17" s="236"/>
      <c r="P17" s="227">
        <f t="shared" si="1"/>
        <v>32331692.81</v>
      </c>
      <c r="Q17" s="227">
        <f t="shared" si="2"/>
        <v>12346.34559</v>
      </c>
    </row>
    <row r="18" spans="1:17" ht="12.75">
      <c r="A18" s="65" t="s">
        <v>13</v>
      </c>
      <c r="B18" s="65"/>
      <c r="C18" s="65"/>
      <c r="D18" s="65"/>
      <c r="E18" s="65"/>
      <c r="F18" s="65"/>
      <c r="G18" s="65"/>
      <c r="H18" s="65"/>
      <c r="I18" s="65"/>
      <c r="J18" s="228">
        <f>LOOKUP(9.99E+307,J6:J17)</f>
        <v>76753</v>
      </c>
      <c r="K18" s="228"/>
      <c r="L18" s="228">
        <f>LOOKUP(9.99E+307,L6:L17)</f>
        <v>32331692.81</v>
      </c>
      <c r="M18" s="228">
        <f>LOOKUP(9.99E+307,M6:M17)</f>
        <v>12346.34559</v>
      </c>
      <c r="N18" s="228">
        <f>B18+J18</f>
        <v>76753</v>
      </c>
      <c r="O18" s="238"/>
      <c r="P18" s="228">
        <f>D18+H18+L18</f>
        <v>32331692.81</v>
      </c>
      <c r="Q18" s="228">
        <f>E18+I18+M18</f>
        <v>12346.34559</v>
      </c>
    </row>
    <row r="20" spans="1:17" s="17" customFormat="1" ht="14.25">
      <c r="A20" s="429" t="s">
        <v>582</v>
      </c>
      <c r="B20" s="430"/>
      <c r="C20" s="430"/>
      <c r="D20" s="430"/>
      <c r="E20" s="430"/>
      <c r="F20" s="430"/>
      <c r="G20" s="430"/>
      <c r="H20" s="430"/>
      <c r="I20" s="430"/>
      <c r="J20" s="430"/>
      <c r="K20" s="430"/>
      <c r="L20" s="430"/>
      <c r="M20" s="430"/>
      <c r="N20" s="430"/>
      <c r="O20" s="430"/>
      <c r="P20" s="430"/>
      <c r="Q20" s="431"/>
    </row>
  </sheetData>
  <sheetProtection/>
  <mergeCells count="16">
    <mergeCell ref="A20:Q20"/>
    <mergeCell ref="A1:Q1"/>
    <mergeCell ref="A2:Q2"/>
    <mergeCell ref="A3:A5"/>
    <mergeCell ref="B3:E3"/>
    <mergeCell ref="F3:I3"/>
    <mergeCell ref="J3:M3"/>
    <mergeCell ref="N3:Q3"/>
    <mergeCell ref="B4:B5"/>
    <mergeCell ref="C4:E4"/>
    <mergeCell ref="F4:F5"/>
    <mergeCell ref="G4:I4"/>
    <mergeCell ref="J4:J5"/>
    <mergeCell ref="K4:M4"/>
    <mergeCell ref="N4:N5"/>
    <mergeCell ref="O4:Q4"/>
  </mergeCells>
  <printOptions headings="1" horizontalCentered="1"/>
  <pageMargins left="0.7" right="0.7" top="0.75" bottom="0.75" header="0.3" footer="0.3"/>
  <pageSetup fitToHeight="1"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Z17"/>
  <sheetViews>
    <sheetView zoomScalePageLayoutView="0" workbookViewId="0" topLeftCell="A1">
      <selection activeCell="A1" sqref="A1:M1"/>
    </sheetView>
  </sheetViews>
  <sheetFormatPr defaultColWidth="9.140625" defaultRowHeight="12.75"/>
  <cols>
    <col min="1" max="1" width="17.57421875" style="289" customWidth="1"/>
    <col min="2" max="2" width="9.7109375" style="289" customWidth="1"/>
    <col min="3" max="3" width="4.7109375" style="289" customWidth="1"/>
    <col min="4" max="5" width="9.7109375" style="289" customWidth="1"/>
    <col min="6" max="6" width="4.7109375" style="289" customWidth="1"/>
    <col min="7" max="7" width="9.7109375" style="289" customWidth="1"/>
    <col min="8" max="8" width="11.28125" style="289" customWidth="1"/>
    <col min="9" max="9" width="4.7109375" style="289" customWidth="1"/>
    <col min="10" max="10" width="12.8515625" style="289" customWidth="1"/>
    <col min="11" max="11" width="12.00390625" style="289" customWidth="1"/>
    <col min="12" max="12" width="4.7109375" style="289" customWidth="1"/>
    <col min="13" max="14" width="13.00390625" style="289" customWidth="1"/>
    <col min="15" max="16" width="13.00390625" style="289" hidden="1" customWidth="1"/>
    <col min="17" max="17" width="3.28125" style="289" hidden="1" customWidth="1"/>
    <col min="18" max="18" width="9.28125" style="289" hidden="1" customWidth="1"/>
    <col min="19" max="19" width="11.00390625" style="289" hidden="1" customWidth="1"/>
    <col min="20" max="20" width="9.140625" style="289" hidden="1" customWidth="1"/>
    <col min="21" max="21" width="19.57421875" style="290" hidden="1" customWidth="1"/>
    <col min="22" max="22" width="12.28125" style="290" hidden="1" customWidth="1"/>
    <col min="23" max="24" width="12.28125" style="291" hidden="1" customWidth="1"/>
    <col min="25" max="25" width="13.421875" style="291" hidden="1" customWidth="1"/>
    <col min="26" max="26" width="0" style="289" hidden="1" customWidth="1"/>
    <col min="27" max="16384" width="9.140625" style="289" customWidth="1"/>
  </cols>
  <sheetData>
    <row r="1" spans="1:16" ht="32.25" customHeight="1">
      <c r="A1" s="441" t="s">
        <v>597</v>
      </c>
      <c r="B1" s="442"/>
      <c r="C1" s="442"/>
      <c r="D1" s="442"/>
      <c r="E1" s="442"/>
      <c r="F1" s="442"/>
      <c r="G1" s="442"/>
      <c r="H1" s="442"/>
      <c r="I1" s="442"/>
      <c r="J1" s="442"/>
      <c r="K1" s="442"/>
      <c r="L1" s="442"/>
      <c r="M1" s="442"/>
      <c r="N1" s="288"/>
      <c r="O1" s="288"/>
      <c r="P1" s="288"/>
    </row>
    <row r="2" spans="1:16" ht="16.5" customHeight="1">
      <c r="A2" s="443" t="s">
        <v>596</v>
      </c>
      <c r="B2" s="443"/>
      <c r="C2" s="443"/>
      <c r="D2" s="443"/>
      <c r="E2" s="443"/>
      <c r="F2" s="443"/>
      <c r="G2" s="443"/>
      <c r="H2" s="443"/>
      <c r="I2" s="443"/>
      <c r="J2" s="443"/>
      <c r="K2" s="443"/>
      <c r="L2" s="443"/>
      <c r="M2" s="443"/>
      <c r="N2" s="292"/>
      <c r="O2" s="292"/>
      <c r="P2" s="292"/>
    </row>
    <row r="3" spans="1:16" ht="12.75">
      <c r="A3" s="293"/>
      <c r="B3" s="444" t="s">
        <v>598</v>
      </c>
      <c r="C3" s="444"/>
      <c r="D3" s="444"/>
      <c r="E3" s="444" t="s">
        <v>3</v>
      </c>
      <c r="F3" s="444"/>
      <c r="G3" s="444"/>
      <c r="H3" s="444" t="s">
        <v>599</v>
      </c>
      <c r="I3" s="444"/>
      <c r="J3" s="444"/>
      <c r="K3" s="445" t="s">
        <v>600</v>
      </c>
      <c r="L3" s="446"/>
      <c r="M3" s="447"/>
      <c r="N3" s="294"/>
      <c r="O3" s="294"/>
      <c r="P3" s="294" t="s">
        <v>601</v>
      </c>
    </row>
    <row r="4" spans="1:16" ht="12.75">
      <c r="A4" s="295"/>
      <c r="B4" s="287" t="s">
        <v>0</v>
      </c>
      <c r="C4" s="287" t="s">
        <v>1</v>
      </c>
      <c r="D4" s="287" t="s">
        <v>2</v>
      </c>
      <c r="E4" s="287" t="s">
        <v>0</v>
      </c>
      <c r="F4" s="287" t="s">
        <v>1</v>
      </c>
      <c r="G4" s="287" t="s">
        <v>2</v>
      </c>
      <c r="H4" s="287" t="s">
        <v>0</v>
      </c>
      <c r="I4" s="287" t="s">
        <v>1</v>
      </c>
      <c r="J4" s="287" t="s">
        <v>2</v>
      </c>
      <c r="K4" s="287" t="s">
        <v>0</v>
      </c>
      <c r="L4" s="287" t="s">
        <v>1</v>
      </c>
      <c r="M4" s="287" t="s">
        <v>2</v>
      </c>
      <c r="N4" s="294"/>
      <c r="O4" s="294"/>
      <c r="P4" s="294"/>
    </row>
    <row r="5" spans="1:16" ht="12.75">
      <c r="A5" s="296" t="s">
        <v>10</v>
      </c>
      <c r="B5" s="297"/>
      <c r="C5" s="298"/>
      <c r="D5" s="297"/>
      <c r="E5" s="297"/>
      <c r="F5" s="298"/>
      <c r="G5" s="297"/>
      <c r="H5" s="297"/>
      <c r="I5" s="298"/>
      <c r="J5" s="297"/>
      <c r="K5" s="297"/>
      <c r="L5" s="298"/>
      <c r="M5" s="297"/>
      <c r="N5" s="299"/>
      <c r="O5" s="299"/>
      <c r="P5" s="299"/>
    </row>
    <row r="6" spans="1:25" ht="12.75">
      <c r="A6" s="300"/>
      <c r="B6" s="301"/>
      <c r="C6" s="302"/>
      <c r="D6" s="303"/>
      <c r="E6" s="301"/>
      <c r="F6" s="302"/>
      <c r="G6" s="301"/>
      <c r="H6" s="301"/>
      <c r="I6" s="302"/>
      <c r="J6" s="301"/>
      <c r="K6" s="300"/>
      <c r="L6" s="298"/>
      <c r="M6" s="300"/>
      <c r="N6" s="299"/>
      <c r="O6" s="299"/>
      <c r="P6" s="299"/>
      <c r="W6" s="438" t="s">
        <v>602</v>
      </c>
      <c r="X6" s="439"/>
      <c r="Y6" s="440"/>
    </row>
    <row r="7" spans="1:26" ht="12.75">
      <c r="A7" s="296" t="s">
        <v>603</v>
      </c>
      <c r="B7" s="304"/>
      <c r="C7" s="302"/>
      <c r="D7" s="304"/>
      <c r="E7" s="304"/>
      <c r="F7" s="302"/>
      <c r="G7" s="304"/>
      <c r="H7" s="304"/>
      <c r="I7" s="302"/>
      <c r="J7" s="304"/>
      <c r="K7" s="297"/>
      <c r="L7" s="298"/>
      <c r="M7" s="297"/>
      <c r="N7" s="299"/>
      <c r="O7" s="299"/>
      <c r="P7" s="299"/>
      <c r="R7" s="289" t="s">
        <v>604</v>
      </c>
      <c r="S7" s="289" t="s">
        <v>605</v>
      </c>
      <c r="T7" s="289" t="s">
        <v>606</v>
      </c>
      <c r="U7" s="290" t="s">
        <v>607</v>
      </c>
      <c r="V7" s="290" t="s">
        <v>608</v>
      </c>
      <c r="W7" s="305" t="s">
        <v>609</v>
      </c>
      <c r="X7" s="306" t="s">
        <v>610</v>
      </c>
      <c r="Y7" s="307" t="s">
        <v>611</v>
      </c>
      <c r="Z7" s="289" t="s">
        <v>612</v>
      </c>
    </row>
    <row r="8" spans="1:26" s="21" customFormat="1" ht="12.75">
      <c r="A8" s="308" t="s">
        <v>613</v>
      </c>
      <c r="B8" s="303">
        <v>180000</v>
      </c>
      <c r="C8" s="309"/>
      <c r="D8" s="303">
        <f>SUM(B8:C8)</f>
        <v>180000</v>
      </c>
      <c r="E8" s="310">
        <v>0</v>
      </c>
      <c r="F8" s="309"/>
      <c r="G8" s="303">
        <f>SUM(E8:F8)</f>
        <v>0</v>
      </c>
      <c r="H8" s="310">
        <v>146809.28</v>
      </c>
      <c r="I8" s="309"/>
      <c r="J8" s="310">
        <f>SUM(H8:I8)</f>
        <v>146809.28</v>
      </c>
      <c r="K8" s="311">
        <f>J8/D8</f>
        <v>0.8156071111111111</v>
      </c>
      <c r="L8" s="312"/>
      <c r="M8" s="311">
        <f>K8</f>
        <v>0.8156071111111111</v>
      </c>
      <c r="N8" s="313"/>
      <c r="O8" s="313" t="s">
        <v>614</v>
      </c>
      <c r="P8" s="313">
        <v>0.3</v>
      </c>
      <c r="R8" s="21" t="s">
        <v>615</v>
      </c>
      <c r="T8" s="21" t="s">
        <v>616</v>
      </c>
      <c r="U8" s="290">
        <v>180000</v>
      </c>
      <c r="V8" s="290">
        <v>146809</v>
      </c>
      <c r="W8" s="305"/>
      <c r="X8" s="306"/>
      <c r="Y8" s="307"/>
      <c r="Z8" s="314">
        <v>41666</v>
      </c>
    </row>
    <row r="9" spans="1:25" s="21" customFormat="1" ht="12.75">
      <c r="A9" s="308" t="s">
        <v>617</v>
      </c>
      <c r="B9" s="303">
        <v>210000</v>
      </c>
      <c r="C9" s="309"/>
      <c r="D9" s="303">
        <f>SUM(B9:C9)</f>
        <v>210000</v>
      </c>
      <c r="E9" s="310">
        <v>0</v>
      </c>
      <c r="F9" s="309"/>
      <c r="G9" s="303">
        <f>SUM(E9:F9)</f>
        <v>0</v>
      </c>
      <c r="H9" s="310">
        <f>V9</f>
        <v>209937.99000000002</v>
      </c>
      <c r="I9" s="309"/>
      <c r="J9" s="310">
        <f>SUM(H9:I9)</f>
        <v>209937.99000000002</v>
      </c>
      <c r="K9" s="311">
        <f>J9/D9</f>
        <v>0.9997047142857144</v>
      </c>
      <c r="L9" s="312"/>
      <c r="M9" s="311">
        <f>K9</f>
        <v>0.9997047142857144</v>
      </c>
      <c r="N9" s="313"/>
      <c r="O9" s="313" t="s">
        <v>618</v>
      </c>
      <c r="P9" s="313">
        <v>0.3</v>
      </c>
      <c r="R9" s="21" t="s">
        <v>614</v>
      </c>
      <c r="S9" s="21">
        <v>4500556732</v>
      </c>
      <c r="T9" s="21" t="s">
        <v>616</v>
      </c>
      <c r="U9" s="290">
        <f>0.3*W9</f>
        <v>209999.1</v>
      </c>
      <c r="V9" s="290">
        <f>0.3*X9</f>
        <v>209937.99000000002</v>
      </c>
      <c r="W9" s="305">
        <v>699997</v>
      </c>
      <c r="X9" s="306">
        <v>699793.3</v>
      </c>
      <c r="Y9" s="307">
        <v>203.7</v>
      </c>
    </row>
    <row r="10" spans="1:25" s="21" customFormat="1" ht="12.75">
      <c r="A10" s="308" t="s">
        <v>619</v>
      </c>
      <c r="B10" s="303">
        <v>90000</v>
      </c>
      <c r="C10" s="309"/>
      <c r="D10" s="303">
        <f>SUM(B10:C10)</f>
        <v>90000</v>
      </c>
      <c r="E10" s="310">
        <v>0</v>
      </c>
      <c r="F10" s="309"/>
      <c r="G10" s="303">
        <f>SUM(E10:F10)</f>
        <v>0</v>
      </c>
      <c r="H10" s="310">
        <v>73028</v>
      </c>
      <c r="I10" s="309"/>
      <c r="J10" s="310">
        <f>SUM(H10:I10)</f>
        <v>73028</v>
      </c>
      <c r="K10" s="311">
        <f>J10/D10</f>
        <v>0.8114222222222223</v>
      </c>
      <c r="L10" s="312"/>
      <c r="M10" s="311">
        <f>K10</f>
        <v>0.8114222222222223</v>
      </c>
      <c r="N10" s="313"/>
      <c r="O10" s="313" t="s">
        <v>615</v>
      </c>
      <c r="P10" s="313">
        <v>0.15</v>
      </c>
      <c r="R10" s="21" t="s">
        <v>614</v>
      </c>
      <c r="S10" s="21">
        <v>4500550251</v>
      </c>
      <c r="T10" s="21" t="s">
        <v>620</v>
      </c>
      <c r="U10" s="290">
        <f>0.3*W10</f>
        <v>75229.2</v>
      </c>
      <c r="V10" s="290">
        <f>0.3*X10</f>
        <v>73028.364</v>
      </c>
      <c r="W10" s="305">
        <v>250764</v>
      </c>
      <c r="X10" s="306">
        <v>243427.88</v>
      </c>
      <c r="Y10" s="307">
        <v>33569.5</v>
      </c>
    </row>
    <row r="11" spans="1:26" s="21" customFormat="1" ht="12.75">
      <c r="A11" s="308" t="s">
        <v>621</v>
      </c>
      <c r="B11" s="303">
        <v>120000</v>
      </c>
      <c r="C11" s="309"/>
      <c r="D11" s="303">
        <f>SUM(B11:C11)</f>
        <v>120000</v>
      </c>
      <c r="E11" s="310">
        <v>0</v>
      </c>
      <c r="F11" s="309"/>
      <c r="G11" s="303">
        <f>SUM(E11:F11)</f>
        <v>0</v>
      </c>
      <c r="H11" s="310">
        <v>119801.79</v>
      </c>
      <c r="I11" s="309"/>
      <c r="J11" s="310">
        <f>SUM(H11:I11)</f>
        <v>119801.79</v>
      </c>
      <c r="K11" s="311">
        <f>J11/D11</f>
        <v>0.9983482499999999</v>
      </c>
      <c r="L11" s="312"/>
      <c r="M11" s="311">
        <f>K11</f>
        <v>0.9983482499999999</v>
      </c>
      <c r="N11" s="313"/>
      <c r="O11" s="313" t="s">
        <v>622</v>
      </c>
      <c r="P11" s="313">
        <v>0.25</v>
      </c>
      <c r="R11" s="21" t="s">
        <v>618</v>
      </c>
      <c r="T11" s="21" t="s">
        <v>623</v>
      </c>
      <c r="U11" s="290">
        <v>120000</v>
      </c>
      <c r="V11" s="290">
        <v>119802</v>
      </c>
      <c r="W11" s="315"/>
      <c r="X11" s="316"/>
      <c r="Y11" s="317"/>
      <c r="Z11" s="314">
        <v>41766</v>
      </c>
    </row>
    <row r="12" spans="1:25" s="21" customFormat="1" ht="12.75">
      <c r="A12" s="318" t="s">
        <v>624</v>
      </c>
      <c r="B12" s="319">
        <f>SUM(B6:B11)</f>
        <v>600000</v>
      </c>
      <c r="C12" s="309"/>
      <c r="D12" s="319">
        <f>SUM(D6:D11)</f>
        <v>600000</v>
      </c>
      <c r="E12" s="319">
        <f>SUM(E6:E11)</f>
        <v>0</v>
      </c>
      <c r="F12" s="320"/>
      <c r="G12" s="319">
        <f>SUM(G6:G11)</f>
        <v>0</v>
      </c>
      <c r="H12" s="319">
        <f>SUM(H6:H11)</f>
        <v>549577.06</v>
      </c>
      <c r="I12" s="320"/>
      <c r="J12" s="319">
        <f>SUM(J6:J11)</f>
        <v>549577.06</v>
      </c>
      <c r="K12" s="321">
        <f>J12/D12</f>
        <v>0.9159617666666667</v>
      </c>
      <c r="L12" s="312"/>
      <c r="M12" s="321">
        <f>K12</f>
        <v>0.9159617666666667</v>
      </c>
      <c r="N12" s="322"/>
      <c r="O12" s="322"/>
      <c r="P12" s="322"/>
      <c r="U12" s="290"/>
      <c r="V12" s="290"/>
      <c r="W12" s="291"/>
      <c r="X12" s="291"/>
      <c r="Y12" s="291"/>
    </row>
    <row r="13" ht="12.75">
      <c r="A13" s="323"/>
    </row>
    <row r="14" ht="12.75">
      <c r="A14" s="323"/>
    </row>
    <row r="16" spans="1:18" ht="12.75">
      <c r="A16" s="324"/>
      <c r="B16" s="324"/>
      <c r="C16" s="324"/>
      <c r="D16" s="324"/>
      <c r="E16" s="324"/>
      <c r="F16" s="324"/>
      <c r="G16" s="324"/>
      <c r="H16" s="324"/>
      <c r="I16" s="324"/>
      <c r="J16" s="324"/>
      <c r="K16" s="324"/>
      <c r="L16" s="324"/>
      <c r="M16" s="324"/>
      <c r="N16" s="324"/>
      <c r="O16" s="324"/>
      <c r="P16" s="324"/>
      <c r="Q16" s="324"/>
      <c r="R16" s="324"/>
    </row>
    <row r="17" spans="1:18" ht="12.75">
      <c r="A17" s="324"/>
      <c r="B17" s="324"/>
      <c r="C17" s="324"/>
      <c r="D17" s="324"/>
      <c r="E17" s="324"/>
      <c r="F17" s="324"/>
      <c r="G17" s="324"/>
      <c r="H17" s="324"/>
      <c r="I17" s="324"/>
      <c r="J17" s="324"/>
      <c r="K17" s="324"/>
      <c r="L17" s="324"/>
      <c r="M17" s="324"/>
      <c r="N17" s="324"/>
      <c r="O17" s="324"/>
      <c r="P17" s="324"/>
      <c r="Q17" s="324"/>
      <c r="R17" s="324"/>
    </row>
  </sheetData>
  <sheetProtection/>
  <mergeCells count="7">
    <mergeCell ref="W6:Y6"/>
    <mergeCell ref="A1:M1"/>
    <mergeCell ref="A2:M2"/>
    <mergeCell ref="B3:D3"/>
    <mergeCell ref="E3:G3"/>
    <mergeCell ref="H3:J3"/>
    <mergeCell ref="K3:M3"/>
  </mergeCells>
  <printOptions headings="1" horizontalCentered="1"/>
  <pageMargins left="0.7" right="0.7" top="0.75" bottom="0.75" header="0.3" footer="0.3"/>
  <pageSetup fitToHeight="1" fitToWidth="1" horizontalDpi="600" verticalDpi="600" orientation="landscape" scale="9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AE35"/>
  <sheetViews>
    <sheetView zoomScalePageLayoutView="0" workbookViewId="0" topLeftCell="A1">
      <selection activeCell="A1" sqref="A1:M1"/>
    </sheetView>
  </sheetViews>
  <sheetFormatPr defaultColWidth="9.140625" defaultRowHeight="12.75"/>
  <cols>
    <col min="1" max="1" width="34.421875" style="23" customWidth="1"/>
    <col min="2" max="2" width="13.421875" style="23" bestFit="1" customWidth="1"/>
    <col min="3" max="3" width="4.7109375" style="23" customWidth="1"/>
    <col min="4" max="4" width="13.421875" style="23" bestFit="1" customWidth="1"/>
    <col min="5" max="5" width="13.57421875" style="23" bestFit="1" customWidth="1"/>
    <col min="6" max="6" width="4.421875" style="23" bestFit="1" customWidth="1"/>
    <col min="7" max="7" width="13.57421875" style="23" bestFit="1" customWidth="1"/>
    <col min="8" max="8" width="13.421875" style="23" bestFit="1" customWidth="1"/>
    <col min="9" max="9" width="4.7109375" style="23" customWidth="1"/>
    <col min="10" max="10" width="13.421875" style="23" bestFit="1" customWidth="1"/>
    <col min="11" max="11" width="9.140625" style="23" customWidth="1"/>
    <col min="12" max="12" width="4.7109375" style="23" customWidth="1"/>
    <col min="13" max="14" width="9.140625" style="23" customWidth="1"/>
    <col min="15" max="15" width="10.57421875" style="23" bestFit="1" customWidth="1"/>
    <col min="16" max="16" width="9.8515625" style="23" bestFit="1" customWidth="1"/>
    <col min="17" max="16384" width="9.140625" style="23" customWidth="1"/>
  </cols>
  <sheetData>
    <row r="1" spans="1:13" ht="32.25" customHeight="1">
      <c r="A1" s="449" t="s">
        <v>102</v>
      </c>
      <c r="B1" s="450"/>
      <c r="C1" s="450"/>
      <c r="D1" s="450"/>
      <c r="E1" s="450"/>
      <c r="F1" s="450"/>
      <c r="G1" s="450"/>
      <c r="H1" s="450"/>
      <c r="I1" s="450"/>
      <c r="J1" s="450"/>
      <c r="K1" s="450"/>
      <c r="L1" s="450"/>
      <c r="M1" s="450"/>
    </row>
    <row r="2" spans="1:13" ht="16.5" customHeight="1">
      <c r="A2" s="452" t="s">
        <v>596</v>
      </c>
      <c r="B2" s="453"/>
      <c r="C2" s="453"/>
      <c r="D2" s="453"/>
      <c r="E2" s="453"/>
      <c r="F2" s="453"/>
      <c r="G2" s="453"/>
      <c r="H2" s="453"/>
      <c r="I2" s="453"/>
      <c r="J2" s="453"/>
      <c r="K2" s="453"/>
      <c r="L2" s="453"/>
      <c r="M2" s="454"/>
    </row>
    <row r="3" spans="1:13" ht="12.75">
      <c r="A3" s="24"/>
      <c r="B3" s="451" t="s">
        <v>442</v>
      </c>
      <c r="C3" s="451"/>
      <c r="D3" s="451"/>
      <c r="E3" s="451" t="s">
        <v>3</v>
      </c>
      <c r="F3" s="451"/>
      <c r="G3" s="451"/>
      <c r="H3" s="451" t="s">
        <v>4</v>
      </c>
      <c r="I3" s="451"/>
      <c r="J3" s="451"/>
      <c r="K3" s="451" t="s">
        <v>5</v>
      </c>
      <c r="L3" s="451"/>
      <c r="M3" s="451"/>
    </row>
    <row r="4" spans="1:13" ht="12.75">
      <c r="A4" s="25" t="s">
        <v>44</v>
      </c>
      <c r="B4" s="26" t="s">
        <v>0</v>
      </c>
      <c r="C4" s="26" t="s">
        <v>1</v>
      </c>
      <c r="D4" s="26" t="s">
        <v>2</v>
      </c>
      <c r="E4" s="26" t="s">
        <v>0</v>
      </c>
      <c r="F4" s="26" t="s">
        <v>1</v>
      </c>
      <c r="G4" s="26" t="s">
        <v>2</v>
      </c>
      <c r="H4" s="26" t="s">
        <v>0</v>
      </c>
      <c r="I4" s="26" t="s">
        <v>1</v>
      </c>
      <c r="J4" s="26" t="s">
        <v>2</v>
      </c>
      <c r="K4" s="26" t="s">
        <v>0</v>
      </c>
      <c r="L4" s="26" t="s">
        <v>1</v>
      </c>
      <c r="M4" s="26" t="s">
        <v>2</v>
      </c>
    </row>
    <row r="5" spans="1:13" ht="12.75">
      <c r="A5" s="27" t="s">
        <v>45</v>
      </c>
      <c r="B5" s="248">
        <v>2613000</v>
      </c>
      <c r="C5" s="34"/>
      <c r="D5" s="248">
        <f>SUM(B5:C5)</f>
        <v>2613000</v>
      </c>
      <c r="E5" s="116">
        <v>198207.75000000003</v>
      </c>
      <c r="F5" s="34"/>
      <c r="G5" s="141">
        <v>198207.75000000003</v>
      </c>
      <c r="H5" s="141">
        <v>1864611.6300000001</v>
      </c>
      <c r="I5" s="34"/>
      <c r="J5" s="141">
        <v>1864611.6300000001</v>
      </c>
      <c r="K5" s="62">
        <f>H5/B5</f>
        <v>0.7135903673938003</v>
      </c>
      <c r="L5" s="61"/>
      <c r="M5" s="62">
        <f>J5/D5</f>
        <v>0.7135903673938003</v>
      </c>
    </row>
    <row r="6" spans="1:15" ht="12.75" customHeight="1">
      <c r="A6" s="27" t="s">
        <v>46</v>
      </c>
      <c r="B6" s="248">
        <v>588000</v>
      </c>
      <c r="C6" s="34"/>
      <c r="D6" s="248">
        <f aca="true" t="shared" si="0" ref="D6:D15">SUM(B6:C6)</f>
        <v>588000</v>
      </c>
      <c r="E6" s="116">
        <v>97649.35999999999</v>
      </c>
      <c r="F6" s="34"/>
      <c r="G6" s="141">
        <v>97649.35999999999</v>
      </c>
      <c r="H6" s="141">
        <v>813717.3899999997</v>
      </c>
      <c r="I6" s="34"/>
      <c r="J6" s="141">
        <v>813717.3899999997</v>
      </c>
      <c r="K6" s="62">
        <f>H6/B6</f>
        <v>1.3838731122448973</v>
      </c>
      <c r="L6" s="61"/>
      <c r="M6" s="62">
        <f>J6/D6</f>
        <v>1.3838731122448973</v>
      </c>
      <c r="O6" s="403"/>
    </row>
    <row r="7" spans="1:13" ht="12.75" customHeight="1">
      <c r="A7" s="27" t="s">
        <v>47</v>
      </c>
      <c r="B7" s="248">
        <v>1423650</v>
      </c>
      <c r="C7" s="34"/>
      <c r="D7" s="248">
        <f t="shared" si="0"/>
        <v>1423650</v>
      </c>
      <c r="E7" s="116">
        <v>47067.34</v>
      </c>
      <c r="F7" s="34"/>
      <c r="G7" s="141">
        <v>47067.34</v>
      </c>
      <c r="H7" s="141">
        <v>462401</v>
      </c>
      <c r="I7" s="34"/>
      <c r="J7" s="141">
        <v>462401</v>
      </c>
      <c r="K7" s="62">
        <f>H7/B7</f>
        <v>0.3247996347416851</v>
      </c>
      <c r="L7" s="61"/>
      <c r="M7" s="62">
        <f>J7/D7</f>
        <v>0.3247996347416851</v>
      </c>
    </row>
    <row r="8" spans="1:13" ht="12.75">
      <c r="A8" s="27" t="s">
        <v>48</v>
      </c>
      <c r="B8" s="248">
        <v>1000000</v>
      </c>
      <c r="C8" s="34"/>
      <c r="D8" s="248">
        <f t="shared" si="0"/>
        <v>1000000</v>
      </c>
      <c r="E8" s="116">
        <v>-213915.45</v>
      </c>
      <c r="F8" s="34"/>
      <c r="G8" s="141">
        <v>-213915.45</v>
      </c>
      <c r="H8" s="141">
        <v>764630.25</v>
      </c>
      <c r="I8" s="34"/>
      <c r="J8" s="141">
        <v>764630.25</v>
      </c>
      <c r="K8" s="62">
        <f>H8/B8</f>
        <v>0.76463025</v>
      </c>
      <c r="L8" s="61"/>
      <c r="M8" s="62">
        <f>J8/D8</f>
        <v>0.76463025</v>
      </c>
    </row>
    <row r="9" spans="1:13" ht="12.75">
      <c r="A9" s="27" t="s">
        <v>738</v>
      </c>
      <c r="B9" s="248">
        <v>216000</v>
      </c>
      <c r="C9" s="34"/>
      <c r="D9" s="248">
        <f t="shared" si="0"/>
        <v>216000</v>
      </c>
      <c r="E9" s="116">
        <v>18554</v>
      </c>
      <c r="F9" s="34"/>
      <c r="G9" s="141">
        <f>E9</f>
        <v>18554</v>
      </c>
      <c r="H9" s="141">
        <f>199669+E9</f>
        <v>218223</v>
      </c>
      <c r="I9" s="34"/>
      <c r="J9" s="141">
        <f>H9</f>
        <v>218223</v>
      </c>
      <c r="K9" s="62"/>
      <c r="L9" s="61"/>
      <c r="M9" s="62">
        <f>J9/D9</f>
        <v>1.0102916666666666</v>
      </c>
    </row>
    <row r="10" spans="1:13" ht="25.5">
      <c r="A10" s="27" t="s">
        <v>739</v>
      </c>
      <c r="B10" s="248">
        <v>105804</v>
      </c>
      <c r="C10" s="34"/>
      <c r="D10" s="249" t="s">
        <v>138</v>
      </c>
      <c r="E10" s="60">
        <v>3092.970000000001</v>
      </c>
      <c r="F10" s="34"/>
      <c r="G10" s="60">
        <v>3092.970000000001</v>
      </c>
      <c r="H10" s="60">
        <v>44180.060000000005</v>
      </c>
      <c r="I10" s="34"/>
      <c r="J10" s="60">
        <v>44180.060000000005</v>
      </c>
      <c r="K10" s="51" t="s">
        <v>138</v>
      </c>
      <c r="L10" s="61"/>
      <c r="M10" s="51" t="s">
        <v>138</v>
      </c>
    </row>
    <row r="11" spans="1:16" ht="12.75">
      <c r="A11" s="35"/>
      <c r="B11" s="36"/>
      <c r="C11" s="34"/>
      <c r="D11" s="139"/>
      <c r="E11" s="53"/>
      <c r="F11" s="34"/>
      <c r="G11" s="53"/>
      <c r="H11" s="53"/>
      <c r="I11" s="34"/>
      <c r="J11" s="53"/>
      <c r="K11" s="53"/>
      <c r="L11" s="53"/>
      <c r="M11" s="53"/>
      <c r="P11" s="403"/>
    </row>
    <row r="12" spans="1:16" ht="12.75">
      <c r="A12" s="27" t="s">
        <v>49</v>
      </c>
      <c r="B12" s="248">
        <v>50000</v>
      </c>
      <c r="C12" s="34"/>
      <c r="D12" s="248">
        <f t="shared" si="0"/>
        <v>50000</v>
      </c>
      <c r="E12" s="143">
        <v>0</v>
      </c>
      <c r="F12" s="34"/>
      <c r="G12" s="141">
        <v>0</v>
      </c>
      <c r="H12" s="141">
        <v>0</v>
      </c>
      <c r="I12" s="34"/>
      <c r="J12" s="141">
        <v>0</v>
      </c>
      <c r="K12" s="62">
        <f>H12/B12</f>
        <v>0</v>
      </c>
      <c r="L12" s="61"/>
      <c r="M12" s="62">
        <f>J12/D12</f>
        <v>0</v>
      </c>
      <c r="P12" s="403"/>
    </row>
    <row r="13" spans="1:15" ht="12.75">
      <c r="A13" s="27" t="s">
        <v>6</v>
      </c>
      <c r="B13" s="248">
        <v>264000</v>
      </c>
      <c r="C13" s="34"/>
      <c r="D13" s="248">
        <f t="shared" si="0"/>
        <v>264000</v>
      </c>
      <c r="E13" s="116">
        <v>19412.739999999998</v>
      </c>
      <c r="F13" s="34"/>
      <c r="G13" s="141">
        <v>19412.739999999998</v>
      </c>
      <c r="H13" s="141">
        <v>208077.61000000002</v>
      </c>
      <c r="I13" s="34"/>
      <c r="J13" s="141">
        <v>208077.61000000002</v>
      </c>
      <c r="K13" s="62">
        <f>H13/B13</f>
        <v>0.7881727651515152</v>
      </c>
      <c r="L13" s="61"/>
      <c r="M13" s="62">
        <f>J13/D13</f>
        <v>0.7881727651515152</v>
      </c>
      <c r="O13" s="403"/>
    </row>
    <row r="14" spans="1:15" ht="12.75">
      <c r="A14" s="27" t="s">
        <v>7</v>
      </c>
      <c r="B14" s="248">
        <v>725000</v>
      </c>
      <c r="C14" s="34"/>
      <c r="D14" s="248">
        <f t="shared" si="0"/>
        <v>725000</v>
      </c>
      <c r="E14" s="116">
        <v>302178.39999999997</v>
      </c>
      <c r="F14" s="34"/>
      <c r="G14" s="141">
        <v>302178.39999999997</v>
      </c>
      <c r="H14" s="141">
        <v>951715.19</v>
      </c>
      <c r="I14" s="34"/>
      <c r="J14" s="141">
        <v>951715.19</v>
      </c>
      <c r="K14" s="62">
        <f>H14/B14</f>
        <v>1.3127106068965517</v>
      </c>
      <c r="L14" s="61"/>
      <c r="M14" s="62">
        <f>J14/D14</f>
        <v>1.3127106068965517</v>
      </c>
      <c r="O14" s="403"/>
    </row>
    <row r="15" spans="1:15" ht="12.75">
      <c r="A15" s="27" t="s">
        <v>8</v>
      </c>
      <c r="B15" s="248">
        <v>140000</v>
      </c>
      <c r="C15" s="34"/>
      <c r="D15" s="248">
        <f t="shared" si="0"/>
        <v>140000</v>
      </c>
      <c r="E15" s="143">
        <v>6721.46</v>
      </c>
      <c r="F15" s="34"/>
      <c r="G15" s="141">
        <v>6721.46</v>
      </c>
      <c r="H15" s="141">
        <v>17198.760000000002</v>
      </c>
      <c r="I15" s="34"/>
      <c r="J15" s="141">
        <v>17198.760000000002</v>
      </c>
      <c r="K15" s="62">
        <v>0</v>
      </c>
      <c r="L15" s="61"/>
      <c r="M15" s="62">
        <f>J15/D15</f>
        <v>0.12284828571428573</v>
      </c>
      <c r="O15" s="403"/>
    </row>
    <row r="16" spans="1:15" ht="12.75">
      <c r="A16" s="35"/>
      <c r="B16" s="36"/>
      <c r="C16" s="34"/>
      <c r="D16" s="53"/>
      <c r="E16" s="139"/>
      <c r="F16" s="34"/>
      <c r="G16" s="139"/>
      <c r="H16" s="139"/>
      <c r="I16" s="34"/>
      <c r="J16" s="139"/>
      <c r="K16" s="63"/>
      <c r="L16" s="61"/>
      <c r="M16" s="63"/>
      <c r="O16" s="403"/>
    </row>
    <row r="17" spans="1:13" ht="12.75">
      <c r="A17" s="33" t="s">
        <v>50</v>
      </c>
      <c r="B17" s="52">
        <f>SUM(B5:B9)+SUM(B12:B15)</f>
        <v>7019650</v>
      </c>
      <c r="C17" s="34"/>
      <c r="D17" s="52">
        <f>SUM(B17:C17)</f>
        <v>7019650</v>
      </c>
      <c r="E17" s="140">
        <f>SUM(E5:E9)+SUM(E12:E15)</f>
        <v>475875.5999999999</v>
      </c>
      <c r="F17" s="34"/>
      <c r="G17" s="140">
        <f>E17</f>
        <v>475875.5999999999</v>
      </c>
      <c r="H17" s="140">
        <v>5082351.829999999</v>
      </c>
      <c r="I17" s="34"/>
      <c r="J17" s="140">
        <v>5082351.829999999</v>
      </c>
      <c r="K17" s="64">
        <f>H17/B17</f>
        <v>0.7240178399207936</v>
      </c>
      <c r="L17" s="61"/>
      <c r="M17" s="64">
        <f>J17/D17</f>
        <v>0.7240178399207936</v>
      </c>
    </row>
    <row r="18" spans="1:13" ht="12.75">
      <c r="A18" s="35"/>
      <c r="B18" s="36"/>
      <c r="C18" s="34"/>
      <c r="D18" s="53"/>
      <c r="E18" s="139"/>
      <c r="F18" s="34"/>
      <c r="G18" s="139"/>
      <c r="H18" s="139"/>
      <c r="I18" s="34"/>
      <c r="J18" s="139"/>
      <c r="K18" s="63"/>
      <c r="L18" s="61"/>
      <c r="M18" s="63"/>
    </row>
    <row r="19" spans="1:13" ht="18.75" customHeight="1">
      <c r="A19" s="27" t="s">
        <v>89</v>
      </c>
      <c r="B19" s="248">
        <v>416800000</v>
      </c>
      <c r="C19" s="34"/>
      <c r="D19" s="248">
        <f>SUM(B19:C19)</f>
        <v>416800000</v>
      </c>
      <c r="E19" s="141" t="s">
        <v>138</v>
      </c>
      <c r="F19" s="34"/>
      <c r="G19" s="141" t="s">
        <v>138</v>
      </c>
      <c r="H19" s="141" t="s">
        <v>138</v>
      </c>
      <c r="I19" s="34"/>
      <c r="J19" s="141" t="s">
        <v>138</v>
      </c>
      <c r="K19" s="62" t="s">
        <v>138</v>
      </c>
      <c r="L19" s="61"/>
      <c r="M19" s="62" t="s">
        <v>138</v>
      </c>
    </row>
    <row r="20" spans="1:13" ht="12.75">
      <c r="A20" s="35"/>
      <c r="B20" s="36"/>
      <c r="C20" s="34"/>
      <c r="D20" s="53"/>
      <c r="E20" s="139"/>
      <c r="F20" s="34"/>
      <c r="G20" s="139"/>
      <c r="H20" s="139"/>
      <c r="I20" s="34"/>
      <c r="J20" s="139"/>
      <c r="K20" s="63"/>
      <c r="L20" s="61"/>
      <c r="M20" s="63"/>
    </row>
    <row r="21" spans="1:13" ht="28.5" customHeight="1">
      <c r="A21" s="33" t="s">
        <v>51</v>
      </c>
      <c r="B21" s="52">
        <f>SUM(B17,B19)</f>
        <v>423819650</v>
      </c>
      <c r="C21" s="34"/>
      <c r="D21" s="52">
        <f>SUM(B21:C21)</f>
        <v>423819650</v>
      </c>
      <c r="E21" s="140" t="s">
        <v>138</v>
      </c>
      <c r="F21" s="34"/>
      <c r="G21" s="140" t="s">
        <v>138</v>
      </c>
      <c r="H21" s="140" t="s">
        <v>138</v>
      </c>
      <c r="I21" s="34"/>
      <c r="J21" s="140" t="s">
        <v>138</v>
      </c>
      <c r="K21" s="64" t="s">
        <v>138</v>
      </c>
      <c r="L21" s="61"/>
      <c r="M21" s="64" t="s">
        <v>138</v>
      </c>
    </row>
    <row r="22" spans="1:13" s="28" customFormat="1" ht="12.75" customHeight="1">
      <c r="A22" s="35"/>
      <c r="B22" s="36"/>
      <c r="C22" s="34"/>
      <c r="D22" s="36"/>
      <c r="E22" s="36"/>
      <c r="F22" s="34"/>
      <c r="G22" s="241"/>
      <c r="H22" s="241"/>
      <c r="I22" s="34"/>
      <c r="J22" s="36"/>
      <c r="K22" s="36"/>
      <c r="L22" s="34"/>
      <c r="M22" s="36"/>
    </row>
    <row r="23" spans="1:31" s="29" customFormat="1" ht="12.75" customHeight="1">
      <c r="A23" s="145" t="s">
        <v>90</v>
      </c>
      <c r="B23" s="36"/>
      <c r="C23" s="36"/>
      <c r="D23" s="36"/>
      <c r="E23" s="36"/>
      <c r="F23" s="36"/>
      <c r="G23" s="36"/>
      <c r="H23" s="241"/>
      <c r="I23" s="36"/>
      <c r="J23" s="36"/>
      <c r="K23" s="36"/>
      <c r="L23" s="36"/>
      <c r="M23" s="36"/>
      <c r="N23" s="28"/>
      <c r="V23" s="28"/>
      <c r="W23" s="28"/>
      <c r="X23" s="28"/>
      <c r="Y23" s="28"/>
      <c r="Z23" s="28"/>
      <c r="AA23" s="28"/>
      <c r="AB23" s="28"/>
      <c r="AC23" s="28"/>
      <c r="AD23" s="28"/>
      <c r="AE23" s="28"/>
    </row>
    <row r="24" spans="1:31" s="29" customFormat="1" ht="12.75" customHeight="1">
      <c r="A24" s="145" t="s">
        <v>91</v>
      </c>
      <c r="B24" s="37" t="s">
        <v>92</v>
      </c>
      <c r="C24" s="37"/>
      <c r="D24" s="37"/>
      <c r="E24" s="116">
        <v>2972044.74915</v>
      </c>
      <c r="F24" s="155"/>
      <c r="G24" s="116">
        <v>2972044.74915</v>
      </c>
      <c r="H24" s="116">
        <v>37878481.51209</v>
      </c>
      <c r="I24" s="155"/>
      <c r="J24" s="156">
        <v>37878481.51209</v>
      </c>
      <c r="K24" s="36"/>
      <c r="L24" s="36"/>
      <c r="M24" s="36"/>
      <c r="N24" s="28"/>
      <c r="V24" s="28"/>
      <c r="W24" s="28"/>
      <c r="X24" s="28"/>
      <c r="Y24" s="28"/>
      <c r="Z24" s="28"/>
      <c r="AA24" s="28"/>
      <c r="AB24" s="28"/>
      <c r="AC24" s="28"/>
      <c r="AD24" s="28"/>
      <c r="AE24" s="28"/>
    </row>
    <row r="25" spans="1:31" s="29" customFormat="1" ht="12.75" customHeight="1">
      <c r="A25" s="145" t="s">
        <v>445</v>
      </c>
      <c r="B25" s="37"/>
      <c r="C25" s="37"/>
      <c r="D25" s="37"/>
      <c r="E25" s="116">
        <v>3418141.1344999997</v>
      </c>
      <c r="F25" s="155"/>
      <c r="G25" s="116">
        <v>3418141.1344999997</v>
      </c>
      <c r="H25" s="116">
        <v>41441315.58188161</v>
      </c>
      <c r="I25" s="155"/>
      <c r="J25" s="156">
        <v>41441315.58188161</v>
      </c>
      <c r="K25" s="36"/>
      <c r="L25" s="36"/>
      <c r="M25" s="36"/>
      <c r="N25" s="28"/>
      <c r="V25" s="28"/>
      <c r="W25" s="28"/>
      <c r="X25" s="28"/>
      <c r="Y25" s="28"/>
      <c r="Z25" s="28"/>
      <c r="AA25" s="28"/>
      <c r="AB25" s="28"/>
      <c r="AC25" s="28"/>
      <c r="AD25" s="28"/>
      <c r="AE25" s="28"/>
    </row>
    <row r="26" spans="1:31" s="29" customFormat="1" ht="12.75" customHeight="1">
      <c r="A26" s="145" t="s">
        <v>93</v>
      </c>
      <c r="B26" s="37"/>
      <c r="C26" s="37"/>
      <c r="D26" s="37"/>
      <c r="E26" s="116">
        <v>938540.4471</v>
      </c>
      <c r="F26" s="155"/>
      <c r="G26" s="116">
        <v>938540.4471</v>
      </c>
      <c r="H26" s="116">
        <v>11935554.647480002</v>
      </c>
      <c r="I26" s="155"/>
      <c r="J26" s="156">
        <v>11935554.647480002</v>
      </c>
      <c r="K26" s="36"/>
      <c r="L26" s="36"/>
      <c r="M26" s="36"/>
      <c r="N26" s="28"/>
      <c r="V26" s="28"/>
      <c r="W26" s="28"/>
      <c r="X26" s="28"/>
      <c r="Y26" s="28"/>
      <c r="Z26" s="28"/>
      <c r="AA26" s="28"/>
      <c r="AB26" s="28"/>
      <c r="AC26" s="28"/>
      <c r="AD26" s="28"/>
      <c r="AE26" s="28"/>
    </row>
    <row r="27" spans="1:31" s="29" customFormat="1" ht="12.75" customHeight="1">
      <c r="A27" s="146" t="s">
        <v>94</v>
      </c>
      <c r="B27" s="37"/>
      <c r="C27" s="37"/>
      <c r="D27" s="37"/>
      <c r="E27" s="54">
        <v>0</v>
      </c>
      <c r="F27" s="155"/>
      <c r="G27" s="55">
        <v>0</v>
      </c>
      <c r="H27" s="54">
        <v>0</v>
      </c>
      <c r="I27" s="155"/>
      <c r="J27" s="55">
        <v>0</v>
      </c>
      <c r="K27" s="36"/>
      <c r="L27" s="36"/>
      <c r="M27" s="36"/>
      <c r="N27" s="28"/>
      <c r="V27" s="28"/>
      <c r="W27" s="28"/>
      <c r="X27" s="28"/>
      <c r="Y27" s="28"/>
      <c r="Z27" s="28"/>
      <c r="AA27" s="28"/>
      <c r="AB27" s="28"/>
      <c r="AC27" s="28"/>
      <c r="AD27" s="28"/>
      <c r="AE27" s="28"/>
    </row>
    <row r="28" spans="1:31" s="29" customFormat="1" ht="12.75" customHeight="1">
      <c r="A28" s="146" t="s">
        <v>95</v>
      </c>
      <c r="B28" s="37"/>
      <c r="C28" s="37"/>
      <c r="D28" s="37"/>
      <c r="E28" s="116">
        <v>7328726.33075</v>
      </c>
      <c r="F28" s="155"/>
      <c r="G28" s="116">
        <v>7328726.33075</v>
      </c>
      <c r="H28" s="156">
        <v>91255351.7414516</v>
      </c>
      <c r="I28" s="155"/>
      <c r="J28" s="156">
        <v>91255351.7414516</v>
      </c>
      <c r="K28" s="36"/>
      <c r="L28" s="36"/>
      <c r="M28" s="36"/>
      <c r="N28" s="28"/>
      <c r="V28" s="28"/>
      <c r="W28" s="28"/>
      <c r="X28" s="28"/>
      <c r="Y28" s="28"/>
      <c r="Z28" s="28"/>
      <c r="AA28" s="28"/>
      <c r="AB28" s="28"/>
      <c r="AC28" s="28"/>
      <c r="AD28" s="28"/>
      <c r="AE28" s="28"/>
    </row>
    <row r="29" spans="1:13" s="28" customFormat="1" ht="13.5" customHeight="1">
      <c r="A29" s="67"/>
      <c r="B29" s="68"/>
      <c r="C29" s="68"/>
      <c r="D29" s="68"/>
      <c r="E29" s="68"/>
      <c r="F29" s="68"/>
      <c r="G29" s="68"/>
      <c r="H29" s="68"/>
      <c r="I29" s="68"/>
      <c r="J29" s="68"/>
      <c r="K29" s="68"/>
      <c r="L29" s="68"/>
      <c r="M29" s="69"/>
    </row>
    <row r="30" spans="1:13" s="28" customFormat="1" ht="12.75" customHeight="1">
      <c r="A30" s="30" t="s">
        <v>9</v>
      </c>
      <c r="B30" s="36"/>
      <c r="C30" s="36"/>
      <c r="D30" s="36"/>
      <c r="E30" s="281">
        <v>43288.110264</v>
      </c>
      <c r="F30" s="282"/>
      <c r="G30" s="281">
        <v>43288.110264</v>
      </c>
      <c r="H30" s="281">
        <v>434825.0286639995</v>
      </c>
      <c r="I30" s="282"/>
      <c r="J30" s="281">
        <v>434825.0286639995</v>
      </c>
      <c r="K30" s="36"/>
      <c r="L30" s="36"/>
      <c r="M30" s="36"/>
    </row>
    <row r="31" ht="12.75">
      <c r="H31" s="117"/>
    </row>
    <row r="32" spans="1:13" ht="12.75">
      <c r="A32" s="448" t="s">
        <v>444</v>
      </c>
      <c r="B32" s="448"/>
      <c r="C32" s="448"/>
      <c r="D32" s="448"/>
      <c r="E32" s="448"/>
      <c r="F32" s="448"/>
      <c r="G32" s="448"/>
      <c r="H32" s="448"/>
      <c r="I32" s="448"/>
      <c r="J32" s="448"/>
      <c r="K32" s="448"/>
      <c r="L32" s="448"/>
      <c r="M32" s="448"/>
    </row>
    <row r="33" ht="12.75">
      <c r="A33" s="23" t="s">
        <v>740</v>
      </c>
    </row>
    <row r="35" ht="12.75">
      <c r="E35" s="23" t="s">
        <v>595</v>
      </c>
    </row>
  </sheetData>
  <sheetProtection/>
  <mergeCells count="7">
    <mergeCell ref="A32:M32"/>
    <mergeCell ref="A1:M1"/>
    <mergeCell ref="B3:D3"/>
    <mergeCell ref="E3:G3"/>
    <mergeCell ref="H3:J3"/>
    <mergeCell ref="K3:M3"/>
    <mergeCell ref="A2:M2"/>
  </mergeCells>
  <printOptions headings="1" horizontalCentered="1"/>
  <pageMargins left="0.7" right="0.7" top="0.75" bottom="0.75" header="0.3" footer="0.3"/>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AA27"/>
  <sheetViews>
    <sheetView zoomScale="90" zoomScaleNormal="90" zoomScalePageLayoutView="0" workbookViewId="0" topLeftCell="A4">
      <selection activeCell="A1" sqref="A1:M1"/>
    </sheetView>
  </sheetViews>
  <sheetFormatPr defaultColWidth="9.140625" defaultRowHeight="12.75"/>
  <cols>
    <col min="1" max="1" width="11.140625" style="17" customWidth="1"/>
    <col min="2" max="3" width="7.8515625" style="17" customWidth="1"/>
    <col min="4" max="4" width="11.140625" style="17" customWidth="1"/>
    <col min="5" max="5" width="10.421875" style="17" customWidth="1"/>
    <col min="6" max="6" width="8.28125" style="17" customWidth="1"/>
    <col min="7" max="7" width="11.7109375" style="17" bestFit="1" customWidth="1"/>
    <col min="8" max="8" width="9.28125" style="17" bestFit="1" customWidth="1"/>
    <col min="9" max="9" width="10.8515625" style="17" customWidth="1"/>
    <col min="10" max="10" width="10.57421875" style="17" customWidth="1"/>
    <col min="11" max="11" width="9.8515625" style="17" customWidth="1"/>
    <col min="12" max="12" width="11.57421875" style="17" customWidth="1"/>
    <col min="13" max="13" width="12.00390625" style="17" customWidth="1"/>
    <col min="14" max="14" width="10.8515625" style="17" bestFit="1" customWidth="1"/>
    <col min="15" max="15" width="14.28125" style="17" customWidth="1"/>
    <col min="16" max="16" width="9.28125" style="17" customWidth="1"/>
    <col min="17" max="17" width="9.421875" style="17" customWidth="1"/>
    <col min="18" max="18" width="13.28125" style="17" customWidth="1"/>
    <col min="19" max="19" width="8.7109375" style="17" bestFit="1" customWidth="1"/>
    <col min="20" max="20" width="10.140625" style="17" customWidth="1"/>
    <col min="21" max="21" width="10.28125" style="17" bestFit="1" customWidth="1"/>
    <col min="22" max="22" width="9.8515625" style="17" bestFit="1" customWidth="1"/>
    <col min="23" max="23" width="11.7109375" style="17" customWidth="1"/>
    <col min="24" max="24" width="10.28125" style="17" bestFit="1" customWidth="1"/>
    <col min="25" max="25" width="12.140625" style="17" customWidth="1"/>
    <col min="26" max="16384" width="9.140625" style="17" customWidth="1"/>
  </cols>
  <sheetData>
    <row r="1" spans="1:25" ht="31.5" customHeight="1">
      <c r="A1" s="460" t="s">
        <v>103</v>
      </c>
      <c r="B1" s="461"/>
      <c r="C1" s="461"/>
      <c r="D1" s="461"/>
      <c r="E1" s="461"/>
      <c r="F1" s="461"/>
      <c r="G1" s="461"/>
      <c r="H1" s="461"/>
      <c r="I1" s="461"/>
      <c r="J1" s="461"/>
      <c r="K1" s="461"/>
      <c r="L1" s="461"/>
      <c r="M1" s="461"/>
      <c r="N1" s="461"/>
      <c r="O1" s="461"/>
      <c r="P1" s="461"/>
      <c r="Q1" s="461"/>
      <c r="R1" s="461"/>
      <c r="S1" s="461"/>
      <c r="T1" s="461"/>
      <c r="U1" s="461"/>
      <c r="V1" s="461"/>
      <c r="W1" s="461"/>
      <c r="X1" s="461"/>
      <c r="Y1" s="462"/>
    </row>
    <row r="2" spans="1:25" ht="16.5" customHeight="1">
      <c r="A2" s="463" t="str">
        <f>MonthlyTitle</f>
        <v>Through December 2014 - Southern California Edison</v>
      </c>
      <c r="B2" s="464"/>
      <c r="C2" s="464"/>
      <c r="D2" s="464"/>
      <c r="E2" s="464"/>
      <c r="F2" s="464"/>
      <c r="G2" s="464"/>
      <c r="H2" s="464"/>
      <c r="I2" s="464"/>
      <c r="J2" s="464"/>
      <c r="K2" s="464"/>
      <c r="L2" s="464"/>
      <c r="M2" s="464"/>
      <c r="N2" s="464"/>
      <c r="O2" s="464"/>
      <c r="P2" s="464"/>
      <c r="Q2" s="464"/>
      <c r="R2" s="464"/>
      <c r="S2" s="464"/>
      <c r="T2" s="464"/>
      <c r="U2" s="464"/>
      <c r="V2" s="464"/>
      <c r="W2" s="464"/>
      <c r="X2" s="464"/>
      <c r="Y2" s="465"/>
    </row>
    <row r="3" spans="1:25" ht="13.5" customHeight="1">
      <c r="A3" s="444">
        <v>2013</v>
      </c>
      <c r="B3" s="457" t="s">
        <v>79</v>
      </c>
      <c r="C3" s="457"/>
      <c r="D3" s="457"/>
      <c r="E3" s="457"/>
      <c r="F3" s="457"/>
      <c r="G3" s="457"/>
      <c r="H3" s="457"/>
      <c r="I3" s="457"/>
      <c r="J3" s="457"/>
      <c r="K3" s="457"/>
      <c r="L3" s="457" t="s">
        <v>133</v>
      </c>
      <c r="M3" s="457"/>
      <c r="N3" s="457"/>
      <c r="O3" s="457"/>
      <c r="P3" s="457" t="s">
        <v>27</v>
      </c>
      <c r="Q3" s="457"/>
      <c r="R3" s="457"/>
      <c r="S3" s="457"/>
      <c r="T3" s="457"/>
      <c r="U3" s="459" t="s">
        <v>28</v>
      </c>
      <c r="V3" s="459"/>
      <c r="W3" s="457" t="s">
        <v>29</v>
      </c>
      <c r="X3" s="457" t="s">
        <v>30</v>
      </c>
      <c r="Y3" s="457" t="s">
        <v>78</v>
      </c>
    </row>
    <row r="4" spans="1:25" ht="12.75" customHeight="1">
      <c r="A4" s="444"/>
      <c r="B4" s="458" t="s">
        <v>31</v>
      </c>
      <c r="C4" s="458"/>
      <c r="D4" s="458"/>
      <c r="E4" s="458"/>
      <c r="F4" s="458" t="s">
        <v>32</v>
      </c>
      <c r="G4" s="458"/>
      <c r="H4" s="458"/>
      <c r="I4" s="458"/>
      <c r="J4" s="457" t="s">
        <v>33</v>
      </c>
      <c r="K4" s="457" t="s">
        <v>86</v>
      </c>
      <c r="L4" s="457" t="s">
        <v>34</v>
      </c>
      <c r="M4" s="457" t="s">
        <v>87</v>
      </c>
      <c r="N4" s="457" t="s">
        <v>35</v>
      </c>
      <c r="O4" s="457" t="s">
        <v>36</v>
      </c>
      <c r="P4" s="457" t="s">
        <v>85</v>
      </c>
      <c r="Q4" s="457" t="s">
        <v>84</v>
      </c>
      <c r="R4" s="457" t="s">
        <v>83</v>
      </c>
      <c r="S4" s="457" t="s">
        <v>82</v>
      </c>
      <c r="T4" s="457" t="s">
        <v>88</v>
      </c>
      <c r="U4" s="457" t="s">
        <v>37</v>
      </c>
      <c r="V4" s="457" t="s">
        <v>101</v>
      </c>
      <c r="W4" s="457"/>
      <c r="X4" s="457"/>
      <c r="Y4" s="457"/>
    </row>
    <row r="5" spans="1:25" ht="47.25" customHeight="1">
      <c r="A5" s="444"/>
      <c r="B5" s="38" t="s">
        <v>128</v>
      </c>
      <c r="C5" s="38" t="s">
        <v>129</v>
      </c>
      <c r="D5" s="38" t="s">
        <v>127</v>
      </c>
      <c r="E5" s="38" t="s">
        <v>38</v>
      </c>
      <c r="F5" s="38" t="s">
        <v>39</v>
      </c>
      <c r="G5" s="38" t="s">
        <v>40</v>
      </c>
      <c r="H5" s="38" t="s">
        <v>41</v>
      </c>
      <c r="I5" s="38" t="s">
        <v>42</v>
      </c>
      <c r="J5" s="457"/>
      <c r="K5" s="457"/>
      <c r="L5" s="457"/>
      <c r="M5" s="457"/>
      <c r="N5" s="457"/>
      <c r="O5" s="457"/>
      <c r="P5" s="457"/>
      <c r="Q5" s="457"/>
      <c r="R5" s="457"/>
      <c r="S5" s="457"/>
      <c r="T5" s="457"/>
      <c r="U5" s="457"/>
      <c r="V5" s="457"/>
      <c r="W5" s="457"/>
      <c r="X5" s="457"/>
      <c r="Y5" s="457"/>
    </row>
    <row r="6" spans="1:25" ht="12.75">
      <c r="A6" s="39" t="s">
        <v>14</v>
      </c>
      <c r="B6" s="5">
        <v>2365</v>
      </c>
      <c r="C6" s="5">
        <v>406</v>
      </c>
      <c r="D6" s="5">
        <v>0</v>
      </c>
      <c r="E6" s="5">
        <f aca="true" t="shared" si="0" ref="E6:E17">+B6+C6+D6</f>
        <v>2771</v>
      </c>
      <c r="F6" s="5">
        <v>4560</v>
      </c>
      <c r="G6" s="5">
        <f>+K6-B6-C6-F6-H6-J6</f>
        <v>6538</v>
      </c>
      <c r="H6" s="5">
        <v>8380</v>
      </c>
      <c r="I6" s="5">
        <f>+F6+G6+H6</f>
        <v>19478</v>
      </c>
      <c r="J6" s="6">
        <v>293</v>
      </c>
      <c r="K6" s="266">
        <v>22542</v>
      </c>
      <c r="L6" s="12">
        <v>22058</v>
      </c>
      <c r="M6" s="12">
        <v>14616</v>
      </c>
      <c r="N6" s="7">
        <v>0</v>
      </c>
      <c r="O6" s="149">
        <v>36674</v>
      </c>
      <c r="P6" s="7">
        <v>9479</v>
      </c>
      <c r="Q6" s="7">
        <v>103</v>
      </c>
      <c r="R6" s="7">
        <v>1095</v>
      </c>
      <c r="S6" s="7">
        <f>+T6-R6-Q6-P6</f>
        <v>23321</v>
      </c>
      <c r="T6" s="7">
        <v>33998</v>
      </c>
      <c r="U6" s="7">
        <f>K6+O6</f>
        <v>59216</v>
      </c>
      <c r="V6" s="7">
        <f>K6-T6</f>
        <v>-11456</v>
      </c>
      <c r="W6" s="6">
        <v>1324151</v>
      </c>
      <c r="X6" s="6">
        <v>1499829.7847310002</v>
      </c>
      <c r="Y6" s="58">
        <f aca="true" t="shared" si="1" ref="Y6:Y15">W6/X6</f>
        <v>0.882867518354752</v>
      </c>
    </row>
    <row r="7" spans="1:25" ht="12.75">
      <c r="A7" s="39" t="s">
        <v>15</v>
      </c>
      <c r="B7" s="5">
        <v>2487</v>
      </c>
      <c r="C7" s="5">
        <v>630</v>
      </c>
      <c r="D7" s="5">
        <v>0</v>
      </c>
      <c r="E7" s="5">
        <f t="shared" si="0"/>
        <v>3117</v>
      </c>
      <c r="F7" s="5">
        <v>3405</v>
      </c>
      <c r="G7" s="5">
        <f aca="true" t="shared" si="2" ref="G7:G17">+K7-B7-C7-F7-H7-J7</f>
        <v>5587</v>
      </c>
      <c r="H7" s="5">
        <v>6862</v>
      </c>
      <c r="I7" s="5">
        <f aca="true" t="shared" si="3" ref="I7:I17">+F7+G7+H7</f>
        <v>15854</v>
      </c>
      <c r="J7" s="6">
        <v>223</v>
      </c>
      <c r="K7" s="266">
        <v>19194</v>
      </c>
      <c r="L7" s="12">
        <v>16352</v>
      </c>
      <c r="M7" s="12">
        <v>15477</v>
      </c>
      <c r="N7" s="7">
        <v>0</v>
      </c>
      <c r="O7" s="149">
        <v>31829</v>
      </c>
      <c r="P7" s="247">
        <v>10174</v>
      </c>
      <c r="Q7" s="7">
        <v>79</v>
      </c>
      <c r="R7" s="7">
        <v>735</v>
      </c>
      <c r="S7" s="7">
        <f aca="true" t="shared" si="4" ref="S7:S17">+T7-R7-Q7-P7</f>
        <v>718</v>
      </c>
      <c r="T7" s="7">
        <v>11706</v>
      </c>
      <c r="U7" s="7">
        <f>K7+O7</f>
        <v>51023</v>
      </c>
      <c r="V7" s="7">
        <f>K7-T7</f>
        <v>7488</v>
      </c>
      <c r="W7" s="6">
        <v>1331639</v>
      </c>
      <c r="X7" s="6">
        <v>1499829.7847310002</v>
      </c>
      <c r="Y7" s="58">
        <f t="shared" si="1"/>
        <v>0.8878600848954564</v>
      </c>
    </row>
    <row r="8" spans="1:25" ht="12.75">
      <c r="A8" s="39" t="s">
        <v>16</v>
      </c>
      <c r="B8" s="6">
        <v>3373</v>
      </c>
      <c r="C8" s="6">
        <v>269</v>
      </c>
      <c r="D8" s="6">
        <v>0</v>
      </c>
      <c r="E8" s="5">
        <f t="shared" si="0"/>
        <v>3642</v>
      </c>
      <c r="F8" s="6">
        <v>3803</v>
      </c>
      <c r="G8" s="5">
        <f t="shared" si="2"/>
        <v>8207</v>
      </c>
      <c r="H8" s="5">
        <v>6763</v>
      </c>
      <c r="I8" s="5">
        <f t="shared" si="3"/>
        <v>18773</v>
      </c>
      <c r="J8" s="6">
        <v>243</v>
      </c>
      <c r="K8" s="5">
        <v>22658</v>
      </c>
      <c r="L8" s="12">
        <v>18511</v>
      </c>
      <c r="M8" s="12">
        <v>41206</v>
      </c>
      <c r="N8" s="7">
        <v>0</v>
      </c>
      <c r="O8" s="149">
        <v>59717</v>
      </c>
      <c r="P8" s="7">
        <v>8623</v>
      </c>
      <c r="Q8" s="7">
        <v>130</v>
      </c>
      <c r="R8" s="7">
        <v>821</v>
      </c>
      <c r="S8" s="7">
        <f t="shared" si="4"/>
        <v>23090</v>
      </c>
      <c r="T8" s="7">
        <v>32664</v>
      </c>
      <c r="U8" s="7">
        <f aca="true" t="shared" si="5" ref="U8:U17">K8+O8</f>
        <v>82375</v>
      </c>
      <c r="V8" s="7">
        <f aca="true" t="shared" si="6" ref="V8:V14">K8-T8</f>
        <v>-10006</v>
      </c>
      <c r="W8" s="6">
        <v>1321633</v>
      </c>
      <c r="X8" s="6">
        <v>1499829.7847310002</v>
      </c>
      <c r="Y8" s="58">
        <f t="shared" si="1"/>
        <v>0.8811886611766678</v>
      </c>
    </row>
    <row r="9" spans="1:25" ht="12.75">
      <c r="A9" s="39" t="s">
        <v>17</v>
      </c>
      <c r="B9" s="6">
        <v>4117</v>
      </c>
      <c r="C9" s="6">
        <v>168</v>
      </c>
      <c r="D9" s="6">
        <v>0</v>
      </c>
      <c r="E9" s="5">
        <f t="shared" si="0"/>
        <v>4285</v>
      </c>
      <c r="F9" s="6">
        <v>3282</v>
      </c>
      <c r="G9" s="5">
        <f t="shared" si="2"/>
        <v>7854</v>
      </c>
      <c r="H9" s="5">
        <f>3230+1524+1371</f>
        <v>6125</v>
      </c>
      <c r="I9" s="5">
        <f t="shared" si="3"/>
        <v>17261</v>
      </c>
      <c r="J9" s="6">
        <v>331</v>
      </c>
      <c r="K9" s="5">
        <v>21877</v>
      </c>
      <c r="L9" s="12">
        <v>22777</v>
      </c>
      <c r="M9" s="12">
        <v>12189</v>
      </c>
      <c r="N9" s="7">
        <v>0</v>
      </c>
      <c r="O9" s="149">
        <v>34966</v>
      </c>
      <c r="P9" s="7">
        <v>7240</v>
      </c>
      <c r="Q9" s="7">
        <v>138</v>
      </c>
      <c r="R9" s="7">
        <v>770</v>
      </c>
      <c r="S9" s="7">
        <f t="shared" si="4"/>
        <v>20472</v>
      </c>
      <c r="T9" s="7">
        <v>28620</v>
      </c>
      <c r="U9" s="7">
        <f t="shared" si="5"/>
        <v>56843</v>
      </c>
      <c r="V9" s="7">
        <f t="shared" si="6"/>
        <v>-6743</v>
      </c>
      <c r="W9" s="6">
        <v>1314890</v>
      </c>
      <c r="X9" s="6">
        <v>1499829.7847310002</v>
      </c>
      <c r="Y9" s="58">
        <f t="shared" si="1"/>
        <v>0.8766928176691932</v>
      </c>
    </row>
    <row r="10" spans="1:25" ht="12.75">
      <c r="A10" s="39" t="s">
        <v>18</v>
      </c>
      <c r="B10" s="6">
        <v>2840</v>
      </c>
      <c r="C10" s="6">
        <v>1414</v>
      </c>
      <c r="D10" s="6">
        <v>0</v>
      </c>
      <c r="E10" s="5">
        <f t="shared" si="0"/>
        <v>4254</v>
      </c>
      <c r="F10" s="6">
        <v>3636</v>
      </c>
      <c r="G10" s="5">
        <f t="shared" si="2"/>
        <v>6790</v>
      </c>
      <c r="H10" s="5">
        <v>5791</v>
      </c>
      <c r="I10" s="5">
        <f t="shared" si="3"/>
        <v>16217</v>
      </c>
      <c r="J10" s="6">
        <v>406</v>
      </c>
      <c r="K10" s="5">
        <v>20877</v>
      </c>
      <c r="L10" s="12">
        <v>22737</v>
      </c>
      <c r="M10" s="12">
        <v>12498</v>
      </c>
      <c r="N10" s="7">
        <v>0</v>
      </c>
      <c r="O10" s="149">
        <v>35235</v>
      </c>
      <c r="P10" s="7">
        <v>4746</v>
      </c>
      <c r="Q10" s="7">
        <v>111</v>
      </c>
      <c r="R10" s="7">
        <v>998</v>
      </c>
      <c r="S10" s="7">
        <f t="shared" si="4"/>
        <v>17406</v>
      </c>
      <c r="T10" s="7">
        <v>23261</v>
      </c>
      <c r="U10" s="7">
        <f t="shared" si="5"/>
        <v>56112</v>
      </c>
      <c r="V10" s="7">
        <f t="shared" si="6"/>
        <v>-2384</v>
      </c>
      <c r="W10" s="6">
        <v>1312506</v>
      </c>
      <c r="X10" s="6">
        <v>1499829.7847310002</v>
      </c>
      <c r="Y10" s="58">
        <f t="shared" si="1"/>
        <v>0.8751033039628577</v>
      </c>
    </row>
    <row r="11" spans="1:25" ht="12.75">
      <c r="A11" s="39" t="s">
        <v>19</v>
      </c>
      <c r="B11" s="110">
        <v>6511</v>
      </c>
      <c r="C11" s="110">
        <v>592</v>
      </c>
      <c r="D11" s="110">
        <v>0</v>
      </c>
      <c r="E11" s="113">
        <f t="shared" si="0"/>
        <v>7103</v>
      </c>
      <c r="F11" s="110">
        <v>4786</v>
      </c>
      <c r="G11" s="5">
        <f t="shared" si="2"/>
        <v>14082</v>
      </c>
      <c r="H11" s="114">
        <v>6513</v>
      </c>
      <c r="I11" s="5">
        <f t="shared" si="3"/>
        <v>25381</v>
      </c>
      <c r="J11" s="110">
        <v>324</v>
      </c>
      <c r="K11" s="5">
        <v>32808</v>
      </c>
      <c r="L11" s="12">
        <v>18841</v>
      </c>
      <c r="M11" s="12">
        <v>19119</v>
      </c>
      <c r="N11" s="7">
        <v>0</v>
      </c>
      <c r="O11" s="149">
        <v>37960</v>
      </c>
      <c r="P11" s="7">
        <v>3387</v>
      </c>
      <c r="Q11" s="7">
        <v>117</v>
      </c>
      <c r="R11" s="7">
        <v>978</v>
      </c>
      <c r="S11" s="7">
        <f t="shared" si="4"/>
        <v>21757</v>
      </c>
      <c r="T11" s="115">
        <v>26239</v>
      </c>
      <c r="U11" s="7">
        <f t="shared" si="5"/>
        <v>70768</v>
      </c>
      <c r="V11" s="7">
        <f t="shared" si="6"/>
        <v>6569</v>
      </c>
      <c r="W11" s="6">
        <v>1319075</v>
      </c>
      <c r="X11" s="6">
        <v>1499829.7847310002</v>
      </c>
      <c r="Y11" s="58">
        <f t="shared" si="1"/>
        <v>0.8794831343055244</v>
      </c>
    </row>
    <row r="12" spans="1:25" ht="12.75">
      <c r="A12" s="39" t="s">
        <v>20</v>
      </c>
      <c r="B12" s="6">
        <v>3789</v>
      </c>
      <c r="C12" s="6">
        <v>1062</v>
      </c>
      <c r="D12" s="6">
        <v>0</v>
      </c>
      <c r="E12" s="148">
        <f t="shared" si="0"/>
        <v>4851</v>
      </c>
      <c r="F12" s="6">
        <v>5940</v>
      </c>
      <c r="G12" s="5">
        <f t="shared" si="2"/>
        <v>11442</v>
      </c>
      <c r="H12" s="5">
        <v>8001</v>
      </c>
      <c r="I12" s="5">
        <f t="shared" si="3"/>
        <v>25383</v>
      </c>
      <c r="J12" s="6">
        <v>251</v>
      </c>
      <c r="K12" s="5">
        <v>30485</v>
      </c>
      <c r="L12" s="12">
        <v>18657</v>
      </c>
      <c r="M12" s="12">
        <v>16297</v>
      </c>
      <c r="N12" s="7">
        <v>0</v>
      </c>
      <c r="O12" s="149">
        <v>34954</v>
      </c>
      <c r="P12" s="7">
        <v>9189</v>
      </c>
      <c r="Q12" s="7">
        <v>78</v>
      </c>
      <c r="R12" s="7">
        <v>797</v>
      </c>
      <c r="S12" s="7">
        <f t="shared" si="4"/>
        <v>18275</v>
      </c>
      <c r="T12" s="115">
        <v>28339</v>
      </c>
      <c r="U12" s="7">
        <f t="shared" si="5"/>
        <v>65439</v>
      </c>
      <c r="V12" s="7">
        <f t="shared" si="6"/>
        <v>2146</v>
      </c>
      <c r="W12" s="110">
        <v>1321221</v>
      </c>
      <c r="X12" s="6">
        <v>1499829.7847310002</v>
      </c>
      <c r="Y12" s="58">
        <f t="shared" si="1"/>
        <v>0.8809139633381569</v>
      </c>
    </row>
    <row r="13" spans="1:25" ht="12.75">
      <c r="A13" s="39" t="s">
        <v>21</v>
      </c>
      <c r="B13" s="6">
        <v>3031</v>
      </c>
      <c r="C13" s="6">
        <v>676</v>
      </c>
      <c r="D13" s="6">
        <v>0</v>
      </c>
      <c r="E13" s="148">
        <f t="shared" si="0"/>
        <v>3707</v>
      </c>
      <c r="F13" s="6">
        <v>6105</v>
      </c>
      <c r="G13" s="5">
        <f t="shared" si="2"/>
        <v>7706</v>
      </c>
      <c r="H13" s="5">
        <v>9121</v>
      </c>
      <c r="I13" s="5">
        <f t="shared" si="3"/>
        <v>22932</v>
      </c>
      <c r="J13" s="6">
        <v>320</v>
      </c>
      <c r="K13" s="5">
        <v>26959</v>
      </c>
      <c r="L13" s="12">
        <v>19399</v>
      </c>
      <c r="M13" s="12">
        <v>18062</v>
      </c>
      <c r="N13" s="7">
        <v>0</v>
      </c>
      <c r="O13" s="149">
        <v>37382</v>
      </c>
      <c r="P13" s="7">
        <v>10753</v>
      </c>
      <c r="Q13" s="7">
        <v>89</v>
      </c>
      <c r="R13" s="7">
        <v>706</v>
      </c>
      <c r="S13" s="7">
        <f t="shared" si="4"/>
        <v>14076</v>
      </c>
      <c r="T13" s="115">
        <v>25624</v>
      </c>
      <c r="U13" s="7">
        <f t="shared" si="5"/>
        <v>64341</v>
      </c>
      <c r="V13" s="7">
        <f t="shared" si="6"/>
        <v>1335</v>
      </c>
      <c r="W13" s="110">
        <v>1322556</v>
      </c>
      <c r="X13" s="6">
        <v>1499829.7847310002</v>
      </c>
      <c r="Y13" s="58">
        <f t="shared" si="1"/>
        <v>0.8818040643440116</v>
      </c>
    </row>
    <row r="14" spans="1:25" ht="12.75">
      <c r="A14" s="39" t="s">
        <v>22</v>
      </c>
      <c r="B14" s="110">
        <v>6836</v>
      </c>
      <c r="C14" s="110">
        <v>686</v>
      </c>
      <c r="D14" s="110">
        <v>0</v>
      </c>
      <c r="E14" s="148">
        <f t="shared" si="0"/>
        <v>7522</v>
      </c>
      <c r="F14" s="110">
        <v>5847</v>
      </c>
      <c r="G14" s="5">
        <f t="shared" si="2"/>
        <v>9420</v>
      </c>
      <c r="H14" s="114">
        <v>9321</v>
      </c>
      <c r="I14" s="5">
        <f t="shared" si="3"/>
        <v>24588</v>
      </c>
      <c r="J14" s="110">
        <v>224</v>
      </c>
      <c r="K14" s="5">
        <v>32334</v>
      </c>
      <c r="L14" s="12">
        <v>17784</v>
      </c>
      <c r="M14" s="12">
        <v>32403</v>
      </c>
      <c r="N14" s="7">
        <v>0</v>
      </c>
      <c r="O14" s="149">
        <v>47704</v>
      </c>
      <c r="P14" s="7">
        <v>15274</v>
      </c>
      <c r="Q14" s="7">
        <v>87</v>
      </c>
      <c r="R14" s="7">
        <v>867</v>
      </c>
      <c r="S14" s="7">
        <f t="shared" si="4"/>
        <v>5246</v>
      </c>
      <c r="T14" s="115">
        <v>21474</v>
      </c>
      <c r="U14" s="7">
        <f t="shared" si="5"/>
        <v>80038</v>
      </c>
      <c r="V14" s="7">
        <f t="shared" si="6"/>
        <v>10860</v>
      </c>
      <c r="W14" s="110">
        <v>1333416</v>
      </c>
      <c r="X14" s="6">
        <v>1499829.7847310002</v>
      </c>
      <c r="Y14" s="58">
        <f t="shared" si="1"/>
        <v>0.8890448860096167</v>
      </c>
    </row>
    <row r="15" spans="1:26" ht="12.75">
      <c r="A15" s="39" t="s">
        <v>23</v>
      </c>
      <c r="B15" s="110">
        <v>3842</v>
      </c>
      <c r="C15" s="110">
        <v>579</v>
      </c>
      <c r="D15" s="110">
        <v>0</v>
      </c>
      <c r="E15" s="113">
        <f t="shared" si="0"/>
        <v>4421</v>
      </c>
      <c r="F15" s="110">
        <v>4587</v>
      </c>
      <c r="G15" s="5">
        <f t="shared" si="2"/>
        <v>7542</v>
      </c>
      <c r="H15" s="110">
        <v>7353</v>
      </c>
      <c r="I15" s="5">
        <f t="shared" si="3"/>
        <v>19482</v>
      </c>
      <c r="J15" s="110">
        <v>261</v>
      </c>
      <c r="K15" s="5">
        <v>24164</v>
      </c>
      <c r="L15" s="12">
        <v>16389</v>
      </c>
      <c r="M15" s="12">
        <v>14056</v>
      </c>
      <c r="N15" s="7">
        <v>0</v>
      </c>
      <c r="O15" s="149">
        <v>25350</v>
      </c>
      <c r="P15" s="7">
        <v>11500</v>
      </c>
      <c r="Q15" s="7">
        <v>125</v>
      </c>
      <c r="R15" s="7">
        <v>619</v>
      </c>
      <c r="S15" s="7">
        <f t="shared" si="4"/>
        <v>16013</v>
      </c>
      <c r="T15" s="115">
        <v>28257</v>
      </c>
      <c r="U15" s="7">
        <f t="shared" si="5"/>
        <v>49514</v>
      </c>
      <c r="V15" s="7">
        <v>-4093</v>
      </c>
      <c r="W15" s="110">
        <v>1329323</v>
      </c>
      <c r="X15" s="6">
        <v>1499829.7847310002</v>
      </c>
      <c r="Y15" s="58">
        <f t="shared" si="1"/>
        <v>0.8863159096673219</v>
      </c>
      <c r="Z15" s="154"/>
    </row>
    <row r="16" spans="1:25" ht="12.75">
      <c r="A16" s="39" t="s">
        <v>24</v>
      </c>
      <c r="B16" s="110">
        <v>3508</v>
      </c>
      <c r="C16" s="110">
        <v>82</v>
      </c>
      <c r="D16" s="110">
        <v>0</v>
      </c>
      <c r="E16" s="113">
        <f t="shared" si="0"/>
        <v>3590</v>
      </c>
      <c r="F16" s="110">
        <v>3439</v>
      </c>
      <c r="G16" s="5">
        <f t="shared" si="2"/>
        <v>8798</v>
      </c>
      <c r="H16" s="110">
        <v>4963</v>
      </c>
      <c r="I16" s="5">
        <f t="shared" si="3"/>
        <v>17200</v>
      </c>
      <c r="J16" s="6">
        <v>142</v>
      </c>
      <c r="K16" s="5">
        <v>20932</v>
      </c>
      <c r="L16" s="12">
        <v>11674</v>
      </c>
      <c r="M16" s="12">
        <v>9728</v>
      </c>
      <c r="N16" s="7">
        <v>0</v>
      </c>
      <c r="O16" s="149">
        <v>13069</v>
      </c>
      <c r="P16" s="7">
        <v>7177</v>
      </c>
      <c r="Q16" s="7">
        <v>59</v>
      </c>
      <c r="R16" s="7">
        <v>617</v>
      </c>
      <c r="S16" s="7">
        <f t="shared" si="4"/>
        <v>20940</v>
      </c>
      <c r="T16" s="115">
        <v>28793</v>
      </c>
      <c r="U16" s="7">
        <f t="shared" si="5"/>
        <v>34001</v>
      </c>
      <c r="V16" s="7">
        <v>-7861</v>
      </c>
      <c r="W16" s="110">
        <v>1321462</v>
      </c>
      <c r="X16" s="6">
        <v>1499829.7847310002</v>
      </c>
      <c r="Y16" s="58">
        <f>W16/X16</f>
        <v>0.8810746482388393</v>
      </c>
    </row>
    <row r="17" spans="1:27" ht="12.75">
      <c r="A17" s="395" t="s">
        <v>25</v>
      </c>
      <c r="B17" s="110">
        <v>2288</v>
      </c>
      <c r="C17" s="110">
        <v>459</v>
      </c>
      <c r="D17" s="110">
        <v>0</v>
      </c>
      <c r="E17" s="113">
        <f t="shared" si="0"/>
        <v>2747</v>
      </c>
      <c r="F17" s="110">
        <v>3987</v>
      </c>
      <c r="G17" s="114">
        <f t="shared" si="2"/>
        <v>7813</v>
      </c>
      <c r="H17" s="110">
        <v>6154</v>
      </c>
      <c r="I17" s="114">
        <f t="shared" si="3"/>
        <v>17954</v>
      </c>
      <c r="J17" s="110">
        <v>231</v>
      </c>
      <c r="K17" s="114">
        <v>20932</v>
      </c>
      <c r="L17" s="396">
        <v>2877</v>
      </c>
      <c r="M17" s="396">
        <v>16928</v>
      </c>
      <c r="N17" s="397">
        <v>0</v>
      </c>
      <c r="O17" s="115">
        <v>19805</v>
      </c>
      <c r="P17" s="397">
        <v>11758</v>
      </c>
      <c r="Q17" s="397">
        <v>247</v>
      </c>
      <c r="R17" s="397">
        <v>699</v>
      </c>
      <c r="S17" s="397">
        <f t="shared" si="4"/>
        <v>8228</v>
      </c>
      <c r="T17" s="115">
        <v>20932</v>
      </c>
      <c r="U17" s="397">
        <f t="shared" si="5"/>
        <v>40737</v>
      </c>
      <c r="V17" s="397">
        <v>0</v>
      </c>
      <c r="W17" s="110">
        <v>1311210</v>
      </c>
      <c r="X17" s="110">
        <v>1499829.7847310002</v>
      </c>
      <c r="Y17" s="398">
        <f>W17/X17</f>
        <v>0.8742392059077359</v>
      </c>
      <c r="Z17" s="154"/>
      <c r="AA17" s="154"/>
    </row>
    <row r="18" spans="1:25" ht="12.75">
      <c r="A18" s="70" t="s">
        <v>26</v>
      </c>
      <c r="B18" s="71">
        <f>SUM(B6:B17)</f>
        <v>44987</v>
      </c>
      <c r="C18" s="71">
        <f>SUM(C6:C17)</f>
        <v>7023</v>
      </c>
      <c r="D18" s="71">
        <f>SUM(D6:D17)</f>
        <v>0</v>
      </c>
      <c r="E18" s="158">
        <f>SUM(E6:E17)</f>
        <v>52010</v>
      </c>
      <c r="F18" s="71">
        <f>SUM(F6:F17)</f>
        <v>53377</v>
      </c>
      <c r="G18" s="71">
        <f>SUM(G6:G17)</f>
        <v>101779</v>
      </c>
      <c r="H18" s="71">
        <f>SUM(H6:H17)</f>
        <v>85347</v>
      </c>
      <c r="I18" s="158">
        <f>SUM(I6:I17)</f>
        <v>240503</v>
      </c>
      <c r="J18" s="158">
        <f>SUM(J6:J17)</f>
        <v>3249</v>
      </c>
      <c r="K18" s="158">
        <f>SUM(K6:K17)</f>
        <v>295762</v>
      </c>
      <c r="L18" s="158">
        <f aca="true" t="shared" si="7" ref="L18:R18">SUM(L6:L17)</f>
        <v>208056</v>
      </c>
      <c r="M18" s="158">
        <f t="shared" si="7"/>
        <v>222579</v>
      </c>
      <c r="N18" s="158">
        <f t="shared" si="7"/>
        <v>0</v>
      </c>
      <c r="O18" s="158">
        <f t="shared" si="7"/>
        <v>414645</v>
      </c>
      <c r="P18" s="158">
        <f t="shared" si="7"/>
        <v>109300</v>
      </c>
      <c r="Q18" s="158">
        <f t="shared" si="7"/>
        <v>1363</v>
      </c>
      <c r="R18" s="158">
        <f t="shared" si="7"/>
        <v>9702</v>
      </c>
      <c r="S18" s="71">
        <f>SUM(S6:S15)</f>
        <v>160374</v>
      </c>
      <c r="T18" s="71">
        <f>SUM(T6:T17)</f>
        <v>309907</v>
      </c>
      <c r="U18" s="71">
        <f>K18+O18</f>
        <v>710407</v>
      </c>
      <c r="V18" s="72">
        <f>K18-T18</f>
        <v>-14145</v>
      </c>
      <c r="W18" s="66">
        <f>+W17</f>
        <v>1311210</v>
      </c>
      <c r="X18" s="66">
        <v>1499829.7847310002</v>
      </c>
      <c r="Y18" s="73">
        <f>W18/X18</f>
        <v>0.8742392059077359</v>
      </c>
    </row>
    <row r="19" spans="1:25" ht="15">
      <c r="A19" s="8"/>
      <c r="B19" s="9"/>
      <c r="C19" s="9"/>
      <c r="D19" s="9"/>
      <c r="E19" s="9"/>
      <c r="F19" s="9"/>
      <c r="G19" s="9"/>
      <c r="H19" s="9"/>
      <c r="I19" s="9"/>
      <c r="J19" s="9"/>
      <c r="K19" s="263"/>
      <c r="L19" s="9"/>
      <c r="M19" s="9"/>
      <c r="N19" s="9"/>
      <c r="O19" s="10"/>
      <c r="P19" s="152"/>
      <c r="Q19" s="11"/>
      <c r="R19" s="11"/>
      <c r="S19" s="268"/>
      <c r="T19" s="4"/>
      <c r="U19" s="4"/>
      <c r="V19" s="4"/>
      <c r="W19" s="4"/>
      <c r="X19" s="4"/>
      <c r="Y19" s="4"/>
    </row>
    <row r="20" spans="1:25" ht="16.5">
      <c r="A20" s="455" t="s">
        <v>130</v>
      </c>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row>
    <row r="21" spans="1:25" ht="16.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row>
    <row r="22" spans="1:25" ht="16.5">
      <c r="A22" s="455" t="s">
        <v>131</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row>
    <row r="23" spans="1:25" ht="16.5">
      <c r="A23" s="455" t="s">
        <v>132</v>
      </c>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row>
    <row r="24" ht="14.25">
      <c r="A24" s="17" t="s">
        <v>439</v>
      </c>
    </row>
    <row r="25" ht="14.25">
      <c r="A25" s="17" t="s">
        <v>440</v>
      </c>
    </row>
    <row r="26" ht="14.25">
      <c r="A26" s="17" t="s">
        <v>441</v>
      </c>
    </row>
    <row r="27" spans="1:25" ht="12.75">
      <c r="A27" s="456" t="s">
        <v>43</v>
      </c>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row>
  </sheetData>
  <sheetProtection/>
  <mergeCells count="30">
    <mergeCell ref="Y3:Y5"/>
    <mergeCell ref="A3:A5"/>
    <mergeCell ref="U3:V3"/>
    <mergeCell ref="A1:Y1"/>
    <mergeCell ref="A2:Y2"/>
    <mergeCell ref="U4:U5"/>
    <mergeCell ref="V4:V5"/>
    <mergeCell ref="W3:W5"/>
    <mergeCell ref="N4:N5"/>
    <mergeCell ref="F4:I4"/>
    <mergeCell ref="X3:X5"/>
    <mergeCell ref="P3:T3"/>
    <mergeCell ref="B3:K3"/>
    <mergeCell ref="P4:P5"/>
    <mergeCell ref="Q4:Q5"/>
    <mergeCell ref="R4:R5"/>
    <mergeCell ref="S4:S5"/>
    <mergeCell ref="L3:O3"/>
    <mergeCell ref="O4:O5"/>
    <mergeCell ref="T4:T5"/>
    <mergeCell ref="B4:E4"/>
    <mergeCell ref="J4:J5"/>
    <mergeCell ref="K4:K5"/>
    <mergeCell ref="L4:L5"/>
    <mergeCell ref="M4:M5"/>
    <mergeCell ref="A20:Y20"/>
    <mergeCell ref="A21:Y21"/>
    <mergeCell ref="A22:Y22"/>
    <mergeCell ref="A23:Y23"/>
    <mergeCell ref="A27:Y27"/>
  </mergeCells>
  <printOptions headings="1" horizontalCentered="1"/>
  <pageMargins left="0.7" right="0.7" top="0.75" bottom="0.75" header="0.3" footer="0.3"/>
  <pageSetup fitToHeight="1"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Zaida Amaya</cp:lastModifiedBy>
  <cp:lastPrinted>2015-01-21T20:50:58Z</cp:lastPrinted>
  <dcterms:created xsi:type="dcterms:W3CDTF">1996-10-14T23:33:28Z</dcterms:created>
  <dcterms:modified xsi:type="dcterms:W3CDTF">2015-02-05T21:31:53Z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0x0101001E4F88081BEA4F47B502E17201CB9CBF</vt:lpwstr>
  </property>
  <property fmtid="{D5CDD505-2E9C-101B-9397-08002B2CF9AE}" pid="3" name="_dlc_DocId">
    <vt:lpwstr>RIMS-10-1509</vt:lpwstr>
  </property>
  <property fmtid="{D5CDD505-2E9C-101B-9397-08002B2CF9AE}" pid="4" name="_dlc_DocIdUrl">
    <vt:lpwstr>http://rims.sce.com/_layouts/DocIdRedir.aspx?ID=RIMS-10-1509, RIMS-10-1509</vt:lpwstr>
  </property>
  <property fmtid="{D5CDD505-2E9C-101B-9397-08002B2CF9AE}" pid="5" name="RetentionCode">
    <vt:lpwstr>688;#LEG1280|78ec1716-4ae5-4106-9902-a99c27b9bb3b</vt:lpwstr>
  </property>
  <property fmtid="{D5CDD505-2E9C-101B-9397-08002B2CF9AE}" pid="6" name="LegalGroup">
    <vt:lpwstr>125;#Customer and Tariff|a3f66442-53c4-47c4-b270-3394636d4e48</vt:lpwstr>
  </property>
  <property fmtid="{D5CDD505-2E9C-101B-9397-08002B2CF9AE}" pid="7" name="_dlc_policyId">
    <vt:lpwstr/>
  </property>
  <property fmtid="{D5CDD505-2E9C-101B-9397-08002B2CF9AE}" pid="8" name="ItemRetentionFormula">
    <vt:lpwstr/>
  </property>
  <property fmtid="{D5CDD505-2E9C-101B-9397-08002B2CF9AE}" pid="9" name="_dlc_DocIdItemGuid">
    <vt:lpwstr>7152f11a-024e-4b1a-8d7d-3061be264112</vt:lpwstr>
  </property>
  <property fmtid="{D5CDD505-2E9C-101B-9397-08002B2CF9AE}" pid="10" name="ACTClassification">
    <vt:lpwstr>111;#Internal|d834bae3-81b3-4c89-8cc8-8934e89bc132</vt:lpwstr>
  </property>
  <property fmtid="{D5CDD505-2E9C-101B-9397-08002B2CF9AE}" pid="11" name="Physical File">
    <vt:lpwstr>No</vt:lpwstr>
  </property>
  <property fmtid="{D5CDD505-2E9C-101B-9397-08002B2CF9AE}" pid="12" name="Comments">
    <vt:lpwstr>This Monthly LIAP Report has been submitted to RIMS.</vt:lpwstr>
  </property>
  <property fmtid="{D5CDD505-2E9C-101B-9397-08002B2CF9AE}" pid="13" name="ProceedingNumber">
    <vt:lpwstr>A.11-05-017 et al</vt:lpwstr>
  </property>
</Properties>
</file>