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SA Table 1" sheetId="1" r:id="rId1"/>
    <sheet name="ESA Table 2" sheetId="2" r:id="rId2"/>
    <sheet name="ESA Table 3" sheetId="3" r:id="rId3"/>
    <sheet name="ESA Table 4a" sheetId="4" r:id="rId4"/>
    <sheet name="ESA Table 4B" sheetId="5" r:id="rId5"/>
    <sheet name="ESA Table 5" sheetId="6" r:id="rId6"/>
    <sheet name="ESA Table 6" sheetId="7" r:id="rId7"/>
    <sheet name="CARE Table 1" sheetId="8" r:id="rId8"/>
    <sheet name="CARE Table 2" sheetId="9" r:id="rId9"/>
    <sheet name="CARE Table 3A _3B" sheetId="10" r:id="rId10"/>
    <sheet name="CARE Table 4" sheetId="11" r:id="rId11"/>
    <sheet name="CARE Table 5" sheetId="12" r:id="rId12"/>
    <sheet name="CARE Table 6" sheetId="13" r:id="rId13"/>
    <sheet name="CARE Table 7" sheetId="14" r:id="rId14"/>
    <sheet name="CARE Table 8" sheetId="15" r:id="rId15"/>
    <sheet name="CARE Table 9" sheetId="16" r:id="rId16"/>
    <sheet name="CARE Table 10  " sheetId="17" r:id="rId17"/>
  </sheets>
  <definedNames/>
  <calcPr fullCalcOnLoad="1"/>
</workbook>
</file>

<file path=xl/sharedStrings.xml><?xml version="1.0" encoding="utf-8"?>
<sst xmlns="http://schemas.openxmlformats.org/spreadsheetml/2006/main" count="950" uniqueCount="407">
  <si>
    <t>Energy Savings Assistance Program Table 2</t>
  </si>
  <si>
    <t>Program Expenses &amp; Energy Savings by Measures Installed</t>
  </si>
  <si>
    <t>Southern California Gas Company</t>
  </si>
  <si>
    <t>December 2014</t>
  </si>
  <si>
    <t>Year-To-Date Completed &amp; Expensed Installation</t>
  </si>
  <si>
    <t>Measures</t>
  </si>
  <si>
    <t>Units</t>
  </si>
  <si>
    <t>Quantity Installed</t>
  </si>
  <si>
    <t>kWh 4 (Annual)</t>
  </si>
  <si>
    <t>kW 5 (Annual)</t>
  </si>
  <si>
    <t>Therms (Annual)</t>
  </si>
  <si>
    <t>Expenses7 ($)</t>
  </si>
  <si>
    <t>% of Expenditure</t>
  </si>
  <si>
    <t>Appliances</t>
  </si>
  <si>
    <t>High Efficiency Clothes Washer</t>
  </si>
  <si>
    <t>Each</t>
  </si>
  <si>
    <t xml:space="preserve">Refrigerators </t>
  </si>
  <si>
    <t>Microwaves 6</t>
  </si>
  <si>
    <t>Domestic Hot Water</t>
  </si>
  <si>
    <t>Water Heater Blanket</t>
  </si>
  <si>
    <t>Home</t>
  </si>
  <si>
    <t>Low Flow Shower Head</t>
  </si>
  <si>
    <t>Water Heater Pipe Insulation</t>
  </si>
  <si>
    <t>Faucet Aerator</t>
  </si>
  <si>
    <t>Water Heater Repair/Replacement</t>
  </si>
  <si>
    <t>-</t>
  </si>
  <si>
    <t>Thermostatic Shower Valve</t>
  </si>
  <si>
    <t>Enclosure</t>
  </si>
  <si>
    <t>Air Sealing / Envelope 1</t>
  </si>
  <si>
    <t xml:space="preserve">Attic Insulation </t>
  </si>
  <si>
    <t>HVAC</t>
  </si>
  <si>
    <t>FAU Standing Pilot Conversion</t>
  </si>
  <si>
    <t>Furnace Repair/Replacement</t>
  </si>
  <si>
    <t>Room A/C Replacement</t>
  </si>
  <si>
    <t>Central A/C replacement</t>
  </si>
  <si>
    <t>Heat Pump Replacement</t>
  </si>
  <si>
    <t>Evaporative Cooler (Replacement)</t>
  </si>
  <si>
    <t>Evaporative Cooler (Installation)</t>
  </si>
  <si>
    <t>Duct Testing and Sealing</t>
  </si>
  <si>
    <t>Maintenance</t>
  </si>
  <si>
    <t>Furnace Clean and Tune</t>
  </si>
  <si>
    <t>Central A/C Tune up</t>
  </si>
  <si>
    <t xml:space="preserve">Lighting </t>
  </si>
  <si>
    <t>Compact Fluorescent Lights (CFL)</t>
  </si>
  <si>
    <t>Interior Hard wired CFL fixtures</t>
  </si>
  <si>
    <t>Exterior Hard wired CFL fixtures</t>
  </si>
  <si>
    <t>Torchiere</t>
  </si>
  <si>
    <t>Occupancy Sensor</t>
  </si>
  <si>
    <t>LED Night Lights</t>
  </si>
  <si>
    <t>Miscellaneous</t>
  </si>
  <si>
    <t>Pool Pumps</t>
  </si>
  <si>
    <t>Smart Power Strips</t>
  </si>
  <si>
    <t>New Measures</t>
  </si>
  <si>
    <t>Customer Enrollment</t>
  </si>
  <si>
    <t>Outreach &amp; Assessment</t>
  </si>
  <si>
    <t>In-Home Education</t>
  </si>
  <si>
    <t>Total Savings/Expenditures</t>
  </si>
  <si>
    <t>Households Weatherized 2</t>
  </si>
  <si>
    <t>Households Treated</t>
  </si>
  <si>
    <t xml:space="preserve"> - Single Family Households Treated</t>
  </si>
  <si>
    <t xml:space="preserve"> - Multi-family Households Treated</t>
  </si>
  <si>
    <t xml:space="preserve"> - Mobile Homes Treated</t>
  </si>
  <si>
    <t>Total Number of Households Treated</t>
  </si>
  <si>
    <t># Eligible Households to be Treated for PY 3</t>
  </si>
  <si>
    <t xml:space="preserve"> </t>
  </si>
  <si>
    <t>% of Households Treated</t>
  </si>
  <si>
    <t>%</t>
  </si>
  <si>
    <t xml:space="preserve"> - Master-Meter Households Treated</t>
  </si>
  <si>
    <t>1 Envelope and Air Sealing Measures may include outlet cover plate gaskets, attic access weatherization, weatherstripping - door, caulking and   minor home repairs.  Minor home repairs predominantly are door jamb repair / replacement, door repair, and window putty.</t>
  </si>
  <si>
    <t>2 Weatherization may consist of attic insulation, attic access weatherization, weatherstripping - door, caulking, &amp; minor home repairs</t>
  </si>
  <si>
    <t>3 Based on Attachment H of D.12-08-044</t>
  </si>
  <si>
    <t>4 All savings are calculated based on the following sources:</t>
  </si>
  <si>
    <t>ECONorthwest.  “Impact Evaluation of the 2009 CA Low Income Energy Efficiency Program, Final Report.”  June 16, 2011.</t>
  </si>
  <si>
    <t>5 Costs exclude support costs that are included in Table 1.</t>
  </si>
  <si>
    <t>6 Microwave savings are from ECONorthWest Studies received in December of 2011</t>
  </si>
  <si>
    <t>7 The Total Savings/Expenditures amount does not include credits, expenses, or required adjustments for this period in various IO's</t>
  </si>
  <si>
    <t>Note: Any required corrections/adjustments are reported herein and supersede results reported in prior months and may reflect YTD adjustments.</t>
  </si>
  <si>
    <t xml:space="preserve"> Energy Savings Assistance Program Table 3 - Average Bill Savings per Treated Home</t>
  </si>
  <si>
    <t>Year-to-Date Installations - Expensed</t>
  </si>
  <si>
    <t>Annual kWh Savings</t>
  </si>
  <si>
    <t xml:space="preserve">N/A  </t>
  </si>
  <si>
    <t>Annual Therm Savings</t>
  </si>
  <si>
    <t>Lifecycle kWh Savings</t>
  </si>
  <si>
    <t>Lifecycle Therm Savings</t>
  </si>
  <si>
    <t>Current kWh Rate</t>
  </si>
  <si>
    <t>Current Therm Rate</t>
  </si>
  <si>
    <t>Number of Treated Households</t>
  </si>
  <si>
    <t xml:space="preserve">Average 1st Year Bill Savings / Treated households </t>
  </si>
  <si>
    <t>Average Lifecycle Bill Savings / Treated Household</t>
  </si>
  <si>
    <t xml:space="preserve"> Energy Savings Assistance Program Table 4a - Energy Savings Assistance Program Homes Treated</t>
  </si>
  <si>
    <t>Eligible Households</t>
  </si>
  <si>
    <t>Households Treated YTD</t>
  </si>
  <si>
    <t>County</t>
  </si>
  <si>
    <t>Rural</t>
  </si>
  <si>
    <t>Urban</t>
  </si>
  <si>
    <t>Total</t>
  </si>
  <si>
    <t xml:space="preserve">Fresno </t>
  </si>
  <si>
    <t>Imperial</t>
  </si>
  <si>
    <t>Kern</t>
  </si>
  <si>
    <t>Kings</t>
  </si>
  <si>
    <t>Los Angeles</t>
  </si>
  <si>
    <t>Orange</t>
  </si>
  <si>
    <t>Riverside</t>
  </si>
  <si>
    <t>San Bernardino</t>
  </si>
  <si>
    <t>San Luis Obispo</t>
  </si>
  <si>
    <t>Santa Barbara</t>
  </si>
  <si>
    <t>Tulare</t>
  </si>
  <si>
    <t>Ventura</t>
  </si>
  <si>
    <t xml:space="preserve"> Energy Savings Assistance Program Table 4b -  Homes Unwilling / Unable to Participate</t>
  </si>
  <si>
    <t>Reason Provided</t>
  </si>
  <si>
    <t>Customer Declined Program Measures or is Non-Responsive</t>
  </si>
  <si>
    <t>Customer Unavailable -Scheduling Conflicts</t>
  </si>
  <si>
    <t>Hazardous Environment (unsafe/unclean)</t>
  </si>
  <si>
    <t>Insufficient feasible Measures</t>
  </si>
  <si>
    <t xml:space="preserve"> Ineligible Dwelling - Prior Program Participation </t>
  </si>
  <si>
    <t>Household Income Exceeds Allowable Limits</t>
  </si>
  <si>
    <t>Unable to Provide Required Documentation</t>
  </si>
  <si>
    <t xml:space="preserve">Other </t>
  </si>
  <si>
    <t>Energy Savings Assistance Program Table 5 - Energy Savings Assistance Program Customer Summary</t>
  </si>
  <si>
    <t>Gas &amp; Electric</t>
  </si>
  <si>
    <t>Gas Only</t>
  </si>
  <si>
    <t>Electric Only</t>
  </si>
  <si>
    <t># of  Household Treated by Month</t>
  </si>
  <si>
    <t>(Annual)</t>
  </si>
  <si>
    <t>Therm</t>
  </si>
  <si>
    <t>kWh</t>
  </si>
  <si>
    <t>kW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</si>
  <si>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</si>
  <si>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</si>
  <si>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</si>
  <si>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</si>
  <si>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</si>
  <si>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</si>
  <si>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</si>
  <si>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</si>
  <si>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</si>
  <si>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</si>
  <si>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</si>
  <si>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</si>
  <si>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Energy Savings Assistance Program Table 6 - Expenditures for Pilots and Studies</t>
  </si>
  <si>
    <t>Authorized 3-Year Budget</t>
  </si>
  <si>
    <t>Current Month Expenses</t>
  </si>
  <si>
    <t>Expenses Since Jan. 1, 2014</t>
  </si>
  <si>
    <t>% of 3-Year Budget Expensed</t>
  </si>
  <si>
    <t>Electric</t>
  </si>
  <si>
    <t>Gas</t>
  </si>
  <si>
    <t>Pilots</t>
  </si>
  <si>
    <t>none</t>
  </si>
  <si>
    <t xml:space="preserve">N/A </t>
  </si>
  <si>
    <t>Studies</t>
  </si>
  <si>
    <t>Impact Evaluation</t>
  </si>
  <si>
    <t>Needs Assessment</t>
  </si>
  <si>
    <t>Energy Education</t>
  </si>
  <si>
    <t>Multifamily</t>
  </si>
  <si>
    <t>Total Studies</t>
  </si>
  <si>
    <t>Note:  Any required corrections/adjustments are reported herein and supersede results reported in prior months and may reflect YTD adjustments.</t>
  </si>
  <si>
    <t>CARE Table 1 - CARE Program Expenses</t>
  </si>
  <si>
    <t>Authorized Budget 1</t>
  </si>
  <si>
    <t>Year to Date Expenses</t>
  </si>
  <si>
    <t>% of Budget Spent YTD</t>
  </si>
  <si>
    <t>CARE Program:</t>
  </si>
  <si>
    <t>Outreach 2</t>
  </si>
  <si>
    <t>N/A</t>
  </si>
  <si>
    <t>Processing / Certification Re-certification</t>
  </si>
  <si>
    <t>Post Enrollment Verification</t>
  </si>
  <si>
    <t>IT Programming</t>
  </si>
  <si>
    <t>Cooling Centers</t>
  </si>
  <si>
    <t xml:space="preserve">Pilots  </t>
  </si>
  <si>
    <t>Measurement and Evaluation  3</t>
  </si>
  <si>
    <t>Regulatory Compliance  4, 5</t>
  </si>
  <si>
    <t>General Administration  4, 5</t>
  </si>
  <si>
    <t>CPUC Energy Division</t>
  </si>
  <si>
    <t>SUBTOTAL MANAGEMENT COSTS</t>
  </si>
  <si>
    <t>CARE Rate Discount</t>
  </si>
  <si>
    <t>TOTAL PROGRAM COSTS AND CUSTOMER DISCOUNTS</t>
  </si>
  <si>
    <t>Other CARE Rate Benefits</t>
  </si>
  <si>
    <t xml:space="preserve"> - DWR Bond Charge Exemption</t>
  </si>
  <si>
    <t xml:space="preserve">                                                                                      </t>
  </si>
  <si>
    <t xml:space="preserve"> - CARE PPP Exemption</t>
  </si>
  <si>
    <t xml:space="preserve"> - California Solar Initiative Exemption</t>
  </si>
  <si>
    <t xml:space="preserve"> - kWh Surcharge Exemption</t>
  </si>
  <si>
    <t>Total Other CARE Rate Benefits</t>
  </si>
  <si>
    <t>Indirect Costs</t>
  </si>
  <si>
    <t>1 Pursuant to D.14-08-030, budgets have been updated to reflect the Phase II Decision authorized 2014 budget amounts.</t>
  </si>
  <si>
    <t>2  In November 2014, SCG increased PY 2014 Outreach category budget by $880,000 to fund Outreach activities. The shift was funded from the</t>
  </si>
  <si>
    <t xml:space="preserve">unspent 2012 available balance of $880,337 reflected in the revised authorized budget D14-08-030.  The new PY 2014 budget for Outreach is $4,630,223. </t>
  </si>
  <si>
    <t>3  In November 2014, SCG increased PY 2014 M&amp;E category budget by $44,595 to fund M&amp;E activities. The shift was funded from the</t>
  </si>
  <si>
    <t xml:space="preserve">unspent 2012 &amp; 2013 available balance of $55,789 reflected in the revised authorized budget D14-08-030.  The new PY 2014 budget for M&amp;E is $63,254. </t>
  </si>
  <si>
    <t>4 In August 2014, the Regulatory Compliance category budget has been increased by $120,000 to $362,507 from $242,507.  This increase is to fund necessary labor expense</t>
  </si>
  <si>
    <t>consistent with 2012 levels.  The shift is funded from General Administration category, decreased to $823,426 from $943,426.</t>
  </si>
  <si>
    <t>5 In December 2014, the Regulatory Compliance category budget has been increased by $5,234 to $367,741 from $362,507.  This increase is to fund necessary labor expense</t>
  </si>
  <si>
    <t>consistent with 2012 levels.  The shift is funded from General Administration category, decreased to $818,192 from $823,426.</t>
  </si>
  <si>
    <t>CARE Table 2 - Enrollment, Recertification, Attrition, &amp; Penetration</t>
  </si>
  <si>
    <t>New Enrollment</t>
  </si>
  <si>
    <t>Recertification</t>
  </si>
  <si>
    <t>Attrition (Drop Offs)</t>
  </si>
  <si>
    <t>Enrollment</t>
  </si>
  <si>
    <t>Total 
CARE 
Participants</t>
  </si>
  <si>
    <t>Estimated
CARE
Eligible</t>
  </si>
  <si>
    <t>Penetration
Rate %
(W/X)</t>
  </si>
  <si>
    <t>Automatic Enrollment</t>
  </si>
  <si>
    <t>Self-Certification (Income or Categorical)</t>
  </si>
  <si>
    <t>Capitation</t>
  </si>
  <si>
    <t>Total New Enrollment
(E+I+J)</t>
  </si>
  <si>
    <t>Scheduled</t>
  </si>
  <si>
    <t>Non-
Scheduled
(Duplicates)</t>
  </si>
  <si>
    <t>Automatic</t>
  </si>
  <si>
    <t>Total 
Recertification  
(L+M+N)</t>
  </si>
  <si>
    <t>No 
Response to Recert</t>
  </si>
  <si>
    <t>Failed 
PEV</t>
  </si>
  <si>
    <t>Failed Recertification</t>
  </si>
  <si>
    <t>Other</t>
  </si>
  <si>
    <t>Total
Attrition
(P+Q+R+S)</t>
  </si>
  <si>
    <t>Gross
(K+O)</t>
  </si>
  <si>
    <t>Net
Adjusted
(K-T)</t>
  </si>
  <si>
    <t>Inter-Utility 1</t>
  </si>
  <si>
    <t>Intra-Utility 2</t>
  </si>
  <si>
    <t>Leveraging 3</t>
  </si>
  <si>
    <t>Combined
(B+C+D)</t>
  </si>
  <si>
    <t>Online</t>
  </si>
  <si>
    <t>Paper</t>
  </si>
  <si>
    <t>Phone</t>
  </si>
  <si>
    <t>Combined
(F+G+H)</t>
  </si>
  <si>
    <t>Total for 2014</t>
  </si>
  <si>
    <t>1 Enrollments via data sharing between the IOUs.</t>
  </si>
  <si>
    <t>2 Enrollments via data sharing between departments and/or programs within the utility.</t>
  </si>
  <si>
    <t>3 Enrollments via data sharing with programs outside the IOU that serve low-income customers.</t>
  </si>
  <si>
    <t>CARE Table 3A - Post-Enrollment Verification Results (Model)</t>
  </si>
  <si>
    <t>Total CARE Households Enrolled</t>
  </si>
  <si>
    <t>Households
Requested 
to Verify</t>
  </si>
  <si>
    <t xml:space="preserve">% of 
CARE Enrolled Requested to Verify 
Total </t>
  </si>
  <si>
    <t>CARE  Households
De-enrolled
(Due to no response)</t>
  </si>
  <si>
    <t>CARE Households 
De-enrolled 
(Verified as 
Ineligible) 1</t>
  </si>
  <si>
    <t>Total Households
De-enrolled 2</t>
  </si>
  <si>
    <t>% De-enrolled through 
Post Enrollment Verification</t>
  </si>
  <si>
    <t xml:space="preserve">% of Total CARE Households De-enrolled </t>
  </si>
  <si>
    <t>YTD Total</t>
  </si>
  <si>
    <t>1 Includes customers verified as over income or who requested to be de-enrolled.</t>
  </si>
  <si>
    <t>2 Verification results are tied to the month initiated.  Therefore, verification results may be pending due to the time permitted for a participant to respond.</t>
  </si>
  <si>
    <t xml:space="preserve">CARE Table 3B Post-Enrollment Verification Results (High Usage)  </t>
  </si>
  <si>
    <t>not applicable to SoCalGas</t>
  </si>
  <si>
    <t>1 Includes customers verified as over income, who declined to participate in ESA, or who requested to be de-enrolled.</t>
  </si>
  <si>
    <t>CARE Table 4 - CARE Self-Certification and Self-Recertification Applications</t>
  </si>
  <si>
    <t xml:space="preserve">Provided 1 </t>
  </si>
  <si>
    <t>Received</t>
  </si>
  <si>
    <t>Approved 2</t>
  </si>
  <si>
    <t>Denied 3</t>
  </si>
  <si>
    <t xml:space="preserve">Pending/Never Completed 4 </t>
  </si>
  <si>
    <t>Duplicates 5</t>
  </si>
  <si>
    <t xml:space="preserve">Total (Y-T-D) </t>
  </si>
  <si>
    <t xml:space="preserve">Percentage </t>
  </si>
  <si>
    <t>1 An estimated number that includes customers whom were provided with CARE self-certification and self-recertification application via direct mail, email, phone, bill insert, door-to-door delivery, utility personnel, and through outreach events.</t>
  </si>
  <si>
    <t>2 Approved includes customers who are approved through mail-in, via web, by phone, and through duplicated applications.</t>
  </si>
  <si>
    <t>3 Customers are denied due to not being CARE eligible, not customer of record, or not the customer's primary residence.</t>
  </si>
  <si>
    <t>4 Pending/Never Completed includes closed accounts, incomplete applications, and customers of other utilities who are not SoCalGas customers.</t>
  </si>
  <si>
    <t xml:space="preserve">5 Duplicates are customers who are already enrolled in CARE and mail in another CARE application. SoCalGas treats  them as recertification applications.   </t>
  </si>
  <si>
    <t>CARE Table 5 - Enrollment by County</t>
  </si>
  <si>
    <t>Estimated Eligible</t>
  </si>
  <si>
    <t>Total Participants</t>
  </si>
  <si>
    <t>Penetration Rate</t>
  </si>
  <si>
    <t>Fresno</t>
  </si>
  <si>
    <t>CARE Table 6 - Recertification Results</t>
  </si>
  <si>
    <t>Total CARE Households</t>
  </si>
  <si>
    <t>Households Requested to Recertify</t>
  </si>
  <si>
    <t>% of Households Total
 (C/B)</t>
  </si>
  <si>
    <t>Households Recertified</t>
  </si>
  <si>
    <t xml:space="preserve">Households De-enrolled  </t>
  </si>
  <si>
    <t>Recertification Rate %  
(E/C)</t>
  </si>
  <si>
    <t>% of Total Households De-enrolled 
(F/B)</t>
  </si>
  <si>
    <t>YTD</t>
  </si>
  <si>
    <t>CARE Table 7 - Capitation Contractors</t>
  </si>
  <si>
    <t>Contractor Name1</t>
  </si>
  <si>
    <t>Contractor Type 
(Check one or more if applicable)</t>
  </si>
  <si>
    <t>Year-to-Date
EnrDllments</t>
  </si>
  <si>
    <t>Private</t>
  </si>
  <si>
    <t>CBO</t>
  </si>
  <si>
    <t>WMDVBE</t>
  </si>
  <si>
    <t>LIHEAP</t>
  </si>
  <si>
    <t>Current Month</t>
  </si>
  <si>
    <t>Year-to-Date</t>
  </si>
  <si>
    <t xml:space="preserve">Community Action Partnership of Orange County </t>
  </si>
  <si>
    <t>X</t>
  </si>
  <si>
    <t>ELA Communications Energy ED Program</t>
  </si>
  <si>
    <t>PACE – Pacific Asian Consortium in Employment</t>
  </si>
  <si>
    <t>Proteus, Inc.</t>
  </si>
  <si>
    <t>Community Pantry of Hemet</t>
  </si>
  <si>
    <t>Community Action Partnership of San Bernardino</t>
  </si>
  <si>
    <t>LA Works</t>
  </si>
  <si>
    <t>Children’s Hospital of Orange County</t>
  </si>
  <si>
    <t>The Companion Line</t>
  </si>
  <si>
    <t>Across Amer Foundation</t>
  </si>
  <si>
    <t>All Peoples Christian Center</t>
  </si>
  <si>
    <t>LA County 211</t>
  </si>
  <si>
    <t>YMCA Montebello-Commerce</t>
  </si>
  <si>
    <t>Sr. Citizens Emergency Fund I.V., Inc.</t>
  </si>
  <si>
    <t>Coachella Valley Housing Coalition</t>
  </si>
  <si>
    <t>HABBM</t>
  </si>
  <si>
    <t>Second Harvest Food Bank of Orange County</t>
  </si>
  <si>
    <t>Southeast Community Development Corp.</t>
  </si>
  <si>
    <t>Latino Resource Organization</t>
  </si>
  <si>
    <t>Independent Living Center of Southern California</t>
  </si>
  <si>
    <t>Community Action Partnership - Kern County</t>
  </si>
  <si>
    <t>El Concilio del Condado de Ventura</t>
  </si>
  <si>
    <t>Ventura Cty Comm Human</t>
  </si>
  <si>
    <t>Blessed Sacrament Church</t>
  </si>
  <si>
    <t>Starbright Management Services</t>
  </si>
  <si>
    <t>Hermandad Mexicana</t>
  </si>
  <si>
    <t>CSET</t>
  </si>
  <si>
    <t>Crest Forest Family and Community Service</t>
  </si>
  <si>
    <t>CUI – Campesinos Unidos, Inc.</t>
  </si>
  <si>
    <t>Veterans in Community Service</t>
  </si>
  <si>
    <t>Chinatown Service Center</t>
  </si>
  <si>
    <t>Koreatown Youth and Community Center</t>
  </si>
  <si>
    <t>MEND</t>
  </si>
  <si>
    <t>Armenian Relief Society</t>
  </si>
  <si>
    <t>Catholic Charities of LA – Brownson House</t>
  </si>
  <si>
    <t>BroadSpectrum</t>
  </si>
  <si>
    <t>OCCC, Inc. (Orange County Community Center)</t>
  </si>
  <si>
    <t>Green Light Shipping</t>
  </si>
  <si>
    <t>APAC Service Center</t>
  </si>
  <si>
    <t>Visalia Emergency Aid Council</t>
  </si>
  <si>
    <t xml:space="preserve">Total Enrollments </t>
  </si>
  <si>
    <t>1 All capitation contractors with current contracts are listed regardless of whether they have signed up customers or submitted invoices this year.</t>
  </si>
  <si>
    <t>CARE Table 8 - Participants as of Month-End</t>
  </si>
  <si>
    <t>Gas and Electric</t>
  </si>
  <si>
    <t>Penetration</t>
  </si>
  <si>
    <t>% Change (1)</t>
  </si>
  <si>
    <t xml:space="preserve">Total Residential Accounts </t>
  </si>
  <si>
    <t>(1) The YTD amount represents a sum of all the total CARE participant changes each month.  December 2013 was 1,604,411.</t>
  </si>
  <si>
    <t xml:space="preserve">CARE Program Table 9 - Expenditures for CHANGES Pilot </t>
  </si>
  <si>
    <t>% of 2013-14 Budget Expensed 1</t>
  </si>
  <si>
    <t>CHANGES</t>
  </si>
  <si>
    <t>Total Pilots</t>
  </si>
  <si>
    <t>1 % of 2013-14 budget expensed is the sum of 2013 total annual expenses of $150,000 + December  y-t-d 2014 expense of $75,000 over the two year budget of $360,000.</t>
  </si>
  <si>
    <t>CARE Table 10 CHANGES One-on-One Customer Assistance Sessions</t>
  </si>
  <si>
    <t>Through December 2014 - Southern California Gas Company</t>
  </si>
  <si>
    <t>(Provide Cumulative Data from November 2014 - end of Reporting Month)</t>
  </si>
  <si>
    <t>All Data Provided by the CHANGES Contractor Except Columns F, G, H, I and P which will be completed by the Utilities</t>
  </si>
  <si>
    <t>Date</t>
  </si>
  <si>
    <t>CHANGES Participants' Self-Identified language of preference</t>
  </si>
  <si>
    <t>Description of the session content identifying service provided. (e.g. utility bill assistance, utility bill dispute resolution, and other energy related issues)</t>
  </si>
  <si>
    <t>If on CARE,
Enter How Initially Enrolled</t>
  </si>
  <si>
    <t>Number of Enrollment through
CHANGES CBOs' Assistance
Confirmed by IOU</t>
  </si>
  <si>
    <t>Customer Receiving Assistance with
Bill Payment Plans (initiated or modified)
by the CHANGES CBOs.</t>
  </si>
  <si>
    <t>Customer Receiving Assistance with
Utility Bill Disputes, including bill modification,
by the CHANGES CBOs.</t>
  </si>
  <si>
    <t>Calls to Dedicated 800 #Recorded by IOU</t>
  </si>
  <si>
    <t>1 = Yes
0 = No</t>
  </si>
  <si>
    <t>How Enrolled</t>
  </si>
  <si>
    <t>CARE</t>
  </si>
  <si>
    <t>FERA</t>
  </si>
  <si>
    <t>Medical Baseline</t>
  </si>
  <si>
    <t>#</t>
  </si>
  <si>
    <t>Dedicated Toll-Free Number Used</t>
  </si>
  <si>
    <t>Reason 800 # Not  Used</t>
  </si>
  <si>
    <t>Korean</t>
  </si>
  <si>
    <t xml:space="preserve">Educated on CARE/FERA
Educated on Energy Assistance Programs
</t>
  </si>
  <si>
    <t xml:space="preserve">Not on CARE </t>
  </si>
  <si>
    <t>Meeting with client.</t>
  </si>
  <si>
    <t>Vietnamese</t>
  </si>
  <si>
    <t xml:space="preserve">HEAP/LiHeap Application Assistance
Educated on Avoiding Disconnection
Educated on Energy Efficiency/ Conservation
Educated on Energy Assistance Programs
</t>
  </si>
  <si>
    <t>Chinese/Cantonese</t>
  </si>
  <si>
    <t xml:space="preserve">HEAP/LiHeap Application Assistance
Educated on Energy Efficiency/ Conservation
</t>
  </si>
  <si>
    <t>SoCalGas customer service</t>
  </si>
  <si>
    <t xml:space="preserve">Set Up/Change Payment Extension
Stop Disconnection
</t>
  </si>
  <si>
    <t>User did not specify if 1-800 number is used when calling the IOU.</t>
  </si>
  <si>
    <t xml:space="preserve">HEAP/LiHeap Application Assistance
Educated on Energy Assistance Programs
</t>
  </si>
  <si>
    <t>English</t>
  </si>
  <si>
    <t>Direct mail</t>
  </si>
  <si>
    <t>Door-to-door canvassing</t>
  </si>
  <si>
    <t xml:space="preserve">Scheduled Customer Service Visit
</t>
  </si>
  <si>
    <t>Not on CARE</t>
  </si>
  <si>
    <t>Current Month Total</t>
  </si>
  <si>
    <t>Year-to-Date Total</t>
  </si>
  <si>
    <t>1 Enrollment may occur in the subsequent month to the contact during to time required for IOU processing.  Enrollment may not be linked to the specific one-on-one visit.</t>
  </si>
  <si>
    <t>The contractor will provide customer account information to the utilities to facilitate utility provision of data in Columns F, G, H, and I.</t>
  </si>
  <si>
    <t>Detailed information for Column C available through table provided by SHE organization.</t>
  </si>
  <si>
    <t>2  Table reflects new monthly activity and may include information from prior months not previously reported.</t>
  </si>
  <si>
    <t xml:space="preserve">CARE Table 11 -  CHANGES Group Customer Assistance Sessions2
Through May 2013 - IOU Name 
</t>
  </si>
  <si>
    <t>Reporting Period November 1, 2014 through November 30, 2014</t>
  </si>
  <si>
    <t>Session
Language</t>
  </si>
  <si>
    <t>Description of Service Provided (e.g. utility bill assistance, utility bill dispute resolution, and other energy related issues)</t>
  </si>
  <si>
    <t>Session Logistics</t>
  </si>
  <si>
    <t># of Sessions</t>
  </si>
  <si>
    <t>Length 1
(Hours)</t>
  </si>
  <si>
    <t>Number of 
Attendees</t>
  </si>
  <si>
    <t>Description of Information / Literature Provided</t>
  </si>
  <si>
    <t>Not Available</t>
  </si>
  <si>
    <t>Armenian</t>
  </si>
  <si>
    <t xml:space="preserve">Understanding Your Bill </t>
  </si>
  <si>
    <t>Cantonese</t>
  </si>
  <si>
    <t>Spanish</t>
  </si>
  <si>
    <t>Tagalog</t>
  </si>
  <si>
    <t>Safety Tips</t>
  </si>
  <si>
    <t>Level Pay Plan</t>
  </si>
  <si>
    <t>Energy Conservation</t>
  </si>
  <si>
    <t>llocano</t>
  </si>
  <si>
    <t>Mandarin</t>
  </si>
  <si>
    <t>CARE/FERA and Other Assistance Programs</t>
  </si>
  <si>
    <t>Avoiding Disconnection</t>
  </si>
  <si>
    <t>High Energy Use</t>
  </si>
  <si>
    <t>High Energy Use Handout</t>
  </si>
  <si>
    <t>Japanese</t>
  </si>
  <si>
    <t>Thai</t>
  </si>
  <si>
    <t>Gas Aggregation</t>
  </si>
  <si>
    <t>Gas Aggregation Handout</t>
  </si>
  <si>
    <t>1 Contractor states all sessions at least 30 minutes.</t>
  </si>
  <si>
    <t>2 This table was was provided by CHANGES contractor, Self Help for the Elderly, via CSID. This table was edited and reformatted from its original version in order to have have a more consistent appearance and format with existing SCG tables.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</si>
</sst>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60.57421875" style="0" customWidth="1"/>
    <col min="2" max="2" width="6.28125" style="0" bestFit="1" customWidth="1"/>
    <col min="3" max="3" width="45.28125" style="0" bestFit="1" customWidth="1"/>
    <col min="4" max="4" width="14.7109375" style="0" bestFit="1" customWidth="1"/>
    <col min="5" max="5" width="13.57421875" style="0" bestFit="1" customWidth="1"/>
    <col min="6" max="6" width="15.8515625" style="0" bestFit="1" customWidth="1"/>
    <col min="7" max="7" width="13.28125" style="0" bestFit="1" customWidth="1"/>
    <col min="8" max="8" width="16.281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C5" t="s">
        <v>4</v>
      </c>
    </row>
    <row r="6" spans="1:8" ht="1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</row>
    <row r="7" ht="15">
      <c r="A7" t="s">
        <v>13</v>
      </c>
    </row>
    <row r="8" spans="1:8" ht="15">
      <c r="A8" t="s">
        <v>14</v>
      </c>
      <c r="B8" t="s">
        <v>15</v>
      </c>
      <c r="C8">
        <v>23846</v>
      </c>
      <c r="F8">
        <v>650995.8</v>
      </c>
      <c r="G8">
        <v>17868450</v>
      </c>
      <c r="H8">
        <f>G8/$G$51</f>
        <v>0.23223062499471328</v>
      </c>
    </row>
    <row r="9" spans="1:2" ht="15">
      <c r="A9" t="s">
        <v>16</v>
      </c>
      <c r="B9" t="s">
        <v>15</v>
      </c>
    </row>
    <row r="10" spans="1:2" ht="15">
      <c r="A10" t="s">
        <v>17</v>
      </c>
      <c r="B10" t="s">
        <v>15</v>
      </c>
    </row>
    <row r="11" ht="15">
      <c r="A11" t="s">
        <v>18</v>
      </c>
    </row>
    <row r="12" spans="1:8" ht="15">
      <c r="A12" t="s">
        <v>19</v>
      </c>
      <c r="B12" t="s">
        <v>20</v>
      </c>
      <c r="C12">
        <v>3096</v>
      </c>
      <c r="F12">
        <v>14482.4</v>
      </c>
      <c r="G12">
        <v>171889.63</v>
      </c>
      <c r="H12">
        <f aca="true" t="shared" si="0" ref="H12:H17">G12/$G$51</f>
        <v>0.0022339954615543047</v>
      </c>
    </row>
    <row r="13" spans="1:8" ht="15">
      <c r="A13" t="s">
        <v>21</v>
      </c>
      <c r="B13" t="s">
        <v>20</v>
      </c>
      <c r="C13">
        <v>78064</v>
      </c>
      <c r="F13">
        <v>345044.99</v>
      </c>
      <c r="G13">
        <v>3500868.38</v>
      </c>
      <c r="H13">
        <f t="shared" si="0"/>
        <v>0.045499685306315284</v>
      </c>
    </row>
    <row r="14" spans="1:8" ht="15">
      <c r="A14" t="s">
        <v>22</v>
      </c>
      <c r="B14" t="s">
        <v>20</v>
      </c>
      <c r="C14">
        <v>2752</v>
      </c>
      <c r="F14">
        <v>8307.29</v>
      </c>
      <c r="G14">
        <v>62844.13</v>
      </c>
      <c r="H14">
        <f t="shared" si="0"/>
        <v>0.0008167653930334758</v>
      </c>
    </row>
    <row r="15" spans="1:8" ht="15">
      <c r="A15" t="s">
        <v>23</v>
      </c>
      <c r="B15" t="s">
        <v>20</v>
      </c>
      <c r="C15">
        <v>75562</v>
      </c>
      <c r="F15">
        <v>108947.98</v>
      </c>
      <c r="G15">
        <v>1306417.73</v>
      </c>
      <c r="H15">
        <f t="shared" si="0"/>
        <v>0.016979100366404168</v>
      </c>
    </row>
    <row r="16" spans="1:8" ht="15">
      <c r="A16" t="s">
        <v>24</v>
      </c>
      <c r="B16" t="s">
        <v>15</v>
      </c>
      <c r="C16">
        <v>1004</v>
      </c>
      <c r="F16" t="s">
        <v>25</v>
      </c>
      <c r="G16">
        <v>1228039</v>
      </c>
      <c r="H16">
        <f t="shared" si="0"/>
        <v>0.015960436662826528</v>
      </c>
    </row>
    <row r="17" spans="1:8" ht="15">
      <c r="A17" t="s">
        <v>26</v>
      </c>
      <c r="B17" t="s">
        <v>15</v>
      </c>
      <c r="C17">
        <v>99076</v>
      </c>
      <c r="F17">
        <v>1347433.6</v>
      </c>
      <c r="G17">
        <v>4385384.83</v>
      </c>
      <c r="H17">
        <f t="shared" si="0"/>
        <v>0.05699546742516751</v>
      </c>
    </row>
    <row r="18" ht="15">
      <c r="A18" t="s">
        <v>27</v>
      </c>
    </row>
    <row r="19" spans="1:8" ht="15">
      <c r="A19" t="s">
        <v>28</v>
      </c>
      <c r="B19" t="s">
        <v>20</v>
      </c>
      <c r="C19">
        <v>65909</v>
      </c>
      <c r="F19">
        <v>240136.91</v>
      </c>
      <c r="G19">
        <v>17423707.03</v>
      </c>
      <c r="H19">
        <f>G19/$G$51</f>
        <v>0.22645044048597834</v>
      </c>
    </row>
    <row r="20" spans="1:8" ht="15">
      <c r="A20" t="s">
        <v>29</v>
      </c>
      <c r="B20" t="s">
        <v>20</v>
      </c>
      <c r="C20">
        <v>5073</v>
      </c>
      <c r="F20">
        <v>37286.89</v>
      </c>
      <c r="G20">
        <v>5953863.07</v>
      </c>
      <c r="H20">
        <f>G20/$G$51</f>
        <v>0.07738048582160413</v>
      </c>
    </row>
    <row r="21" ht="15">
      <c r="A21" t="s">
        <v>30</v>
      </c>
    </row>
    <row r="22" spans="1:8" ht="15">
      <c r="A22" t="s">
        <v>31</v>
      </c>
      <c r="B22" t="s">
        <v>15</v>
      </c>
      <c r="C22">
        <v>119</v>
      </c>
      <c r="F22">
        <v>4998</v>
      </c>
      <c r="G22">
        <v>39081.61</v>
      </c>
      <c r="H22">
        <f>G22/$G$51</f>
        <v>0.000507931393942935</v>
      </c>
    </row>
    <row r="23" spans="1:8" ht="15">
      <c r="A23" t="s">
        <v>32</v>
      </c>
      <c r="B23" t="s">
        <v>15</v>
      </c>
      <c r="C23">
        <v>8257</v>
      </c>
      <c r="F23" t="s">
        <v>25</v>
      </c>
      <c r="G23">
        <v>8695800.72</v>
      </c>
      <c r="H23">
        <f>G23/$G$51</f>
        <v>0.11301658711500313</v>
      </c>
    </row>
    <row r="24" spans="1:2" ht="15">
      <c r="A24" t="s">
        <v>33</v>
      </c>
      <c r="B24" t="s">
        <v>15</v>
      </c>
    </row>
    <row r="25" spans="1:2" ht="15">
      <c r="A25" t="s">
        <v>34</v>
      </c>
      <c r="B25" t="s">
        <v>15</v>
      </c>
    </row>
    <row r="26" spans="1:2" ht="15">
      <c r="A26" t="s">
        <v>35</v>
      </c>
      <c r="B26" t="s">
        <v>15</v>
      </c>
    </row>
    <row r="27" spans="1:2" ht="15">
      <c r="A27" t="s">
        <v>36</v>
      </c>
      <c r="B27" t="s">
        <v>15</v>
      </c>
    </row>
    <row r="28" spans="1:2" ht="15">
      <c r="A28" t="s">
        <v>37</v>
      </c>
      <c r="B28" t="s">
        <v>15</v>
      </c>
    </row>
    <row r="29" spans="1:8" ht="15">
      <c r="A29" t="s">
        <v>38</v>
      </c>
      <c r="B29" t="s">
        <v>20</v>
      </c>
      <c r="C29">
        <v>2210</v>
      </c>
      <c r="F29" t="s">
        <v>25</v>
      </c>
      <c r="G29">
        <v>1785815.15</v>
      </c>
      <c r="H29">
        <f>G29/$G$51</f>
        <v>0.02320967786291075</v>
      </c>
    </row>
    <row r="30" ht="15">
      <c r="A30" t="s">
        <v>39</v>
      </c>
    </row>
    <row r="31" spans="1:8" ht="15">
      <c r="A31" t="s">
        <v>40</v>
      </c>
      <c r="B31" t="s">
        <v>20</v>
      </c>
      <c r="C31">
        <v>23840</v>
      </c>
      <c r="F31">
        <v>56707.74</v>
      </c>
      <c r="G31">
        <v>1318381.36</v>
      </c>
      <c r="H31">
        <f>G31/$G$51</f>
        <v>0.01713458790293395</v>
      </c>
    </row>
    <row r="32" spans="1:2" ht="15">
      <c r="A32" t="s">
        <v>41</v>
      </c>
      <c r="B32" t="s">
        <v>20</v>
      </c>
    </row>
    <row r="33" ht="15">
      <c r="A33" t="s">
        <v>42</v>
      </c>
    </row>
    <row r="34" spans="1:2" ht="15">
      <c r="A34" t="s">
        <v>43</v>
      </c>
      <c r="B34" t="s">
        <v>15</v>
      </c>
    </row>
    <row r="35" spans="1:2" ht="15">
      <c r="A35" t="s">
        <v>44</v>
      </c>
      <c r="B35" t="s">
        <v>15</v>
      </c>
    </row>
    <row r="36" spans="1:2" ht="15">
      <c r="A36" t="s">
        <v>45</v>
      </c>
      <c r="B36" t="s">
        <v>15</v>
      </c>
    </row>
    <row r="37" spans="1:2" ht="15">
      <c r="A37" t="s">
        <v>46</v>
      </c>
      <c r="B37" t="s">
        <v>15</v>
      </c>
    </row>
    <row r="38" spans="1:2" ht="15">
      <c r="A38" t="s">
        <v>47</v>
      </c>
      <c r="B38" t="s">
        <v>15</v>
      </c>
    </row>
    <row r="39" spans="1:2" ht="15">
      <c r="A39" t="s">
        <v>48</v>
      </c>
      <c r="B39" t="s">
        <v>15</v>
      </c>
    </row>
    <row r="40" ht="15">
      <c r="A40" t="s">
        <v>49</v>
      </c>
    </row>
    <row r="41" spans="1:2" ht="15">
      <c r="A41" t="s">
        <v>50</v>
      </c>
      <c r="B41" t="s">
        <v>15</v>
      </c>
    </row>
    <row r="42" spans="1:2" ht="15">
      <c r="A42" t="s">
        <v>51</v>
      </c>
      <c r="B42" t="s">
        <v>15</v>
      </c>
    </row>
    <row r="43" ht="15">
      <c r="A43" t="s">
        <v>52</v>
      </c>
    </row>
    <row r="47" ht="15">
      <c r="A47" t="s">
        <v>53</v>
      </c>
    </row>
    <row r="48" spans="1:8" ht="15">
      <c r="A48" t="s">
        <v>54</v>
      </c>
      <c r="B48" t="s">
        <v>20</v>
      </c>
      <c r="C48">
        <v>82928</v>
      </c>
      <c r="G48">
        <v>12210291.72</v>
      </c>
      <c r="H48">
        <f>G48/$G$51</f>
        <v>0.15869332132912328</v>
      </c>
    </row>
    <row r="49" spans="1:8" ht="15">
      <c r="A49" t="s">
        <v>55</v>
      </c>
      <c r="B49" t="s">
        <v>20</v>
      </c>
      <c r="C49">
        <v>81388</v>
      </c>
      <c r="G49">
        <v>991860</v>
      </c>
      <c r="H49">
        <f>G49/$G$51</f>
        <v>0.012890892478488973</v>
      </c>
    </row>
    <row r="51" spans="1:7" ht="15">
      <c r="A51" t="s">
        <v>56</v>
      </c>
      <c r="F51">
        <f>SUM(F8:F50)</f>
        <v>2814341.600000001</v>
      </c>
      <c r="G51">
        <f>SUM(G8:G50)</f>
        <v>76942694.36</v>
      </c>
    </row>
    <row r="53" spans="1:3" ht="15">
      <c r="A53" t="s">
        <v>57</v>
      </c>
      <c r="C53">
        <v>83801</v>
      </c>
    </row>
    <row r="55" ht="15">
      <c r="A55" t="s">
        <v>58</v>
      </c>
    </row>
    <row r="56" spans="1:3" ht="15">
      <c r="A56" t="s">
        <v>59</v>
      </c>
      <c r="B56" t="s">
        <v>20</v>
      </c>
      <c r="C56">
        <v>60980</v>
      </c>
    </row>
    <row r="57" spans="1:3" ht="15">
      <c r="A57" t="s">
        <v>60</v>
      </c>
      <c r="B57" t="s">
        <v>20</v>
      </c>
      <c r="C57">
        <v>16436</v>
      </c>
    </row>
    <row r="58" spans="1:3" ht="15">
      <c r="A58" t="s">
        <v>61</v>
      </c>
      <c r="B58" t="s">
        <v>20</v>
      </c>
      <c r="C58">
        <v>5512</v>
      </c>
    </row>
    <row r="59" spans="1:3" ht="15">
      <c r="A59" t="s">
        <v>62</v>
      </c>
      <c r="B59" t="s">
        <v>20</v>
      </c>
      <c r="C59">
        <f>SUM(C56:C58)</f>
        <v>82928</v>
      </c>
    </row>
    <row r="60" spans="1:9" ht="15">
      <c r="A60" t="s">
        <v>63</v>
      </c>
      <c r="B60" t="s">
        <v>20</v>
      </c>
      <c r="C60">
        <v>136836</v>
      </c>
      <c r="F60" t="s">
        <v>64</v>
      </c>
      <c r="I60" t="s">
        <v>64</v>
      </c>
    </row>
    <row r="61" spans="1:9" ht="15">
      <c r="A61" t="s">
        <v>65</v>
      </c>
      <c r="B61" t="s">
        <v>66</v>
      </c>
      <c r="C61">
        <f>C59/C60</f>
        <v>0.6060393463708381</v>
      </c>
      <c r="I61" t="s">
        <v>64</v>
      </c>
    </row>
    <row r="62" spans="1:3" ht="15">
      <c r="A62" t="s">
        <v>67</v>
      </c>
      <c r="B62" t="s">
        <v>20</v>
      </c>
      <c r="C62">
        <v>8438</v>
      </c>
    </row>
    <row r="64" ht="15">
      <c r="A64" t="s">
        <v>68</v>
      </c>
    </row>
    <row r="65" ht="15">
      <c r="A65" t="s">
        <v>69</v>
      </c>
    </row>
    <row r="66" ht="15">
      <c r="A66" t="s">
        <v>70</v>
      </c>
    </row>
    <row r="67" ht="15">
      <c r="A67" t="s">
        <v>71</v>
      </c>
    </row>
    <row r="68" ht="15">
      <c r="A68" t="s">
        <v>72</v>
      </c>
    </row>
    <row r="69" ht="15">
      <c r="A69" t="s">
        <v>73</v>
      </c>
    </row>
    <row r="70" ht="15">
      <c r="A70" t="s">
        <v>74</v>
      </c>
    </row>
    <row r="71" ht="15">
      <c r="A71" t="s">
        <v>75</v>
      </c>
    </row>
    <row r="72" ht="15">
      <c r="A72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242</v>
      </c>
    </row>
    <row r="2" ht="15">
      <c r="A2" t="s">
        <v>2</v>
      </c>
    </row>
    <row r="3" ht="15">
      <c r="A3" t="s">
        <v>3</v>
      </c>
    </row>
    <row r="4" spans="2:7" ht="15">
      <c r="B4" t="s">
        <v>243</v>
      </c>
      <c r="C4" t="s">
        <v>244</v>
      </c>
      <c r="D4" t="s">
        <v>245</v>
      </c>
      <c r="E4" t="s">
        <v>246</v>
      </c>
      <c r="F4" t="s">
        <v>247</v>
      </c>
      <c r="G4" t="s">
        <v>248</v>
      </c>
    </row>
    <row r="5" spans="1:7" ht="15">
      <c r="A5" t="s">
        <v>249</v>
      </c>
      <c r="B5">
        <v>8907127</v>
      </c>
      <c r="C5">
        <v>563555</v>
      </c>
      <c r="D5">
        <v>424515</v>
      </c>
      <c r="E5">
        <v>31409</v>
      </c>
      <c r="F5">
        <v>38341</v>
      </c>
      <c r="G5">
        <v>69290</v>
      </c>
    </row>
    <row r="6" spans="1:7" ht="15">
      <c r="A6" t="s">
        <v>250</v>
      </c>
      <c r="C6">
        <v>1</v>
      </c>
      <c r="D6">
        <v>0.7532805138806328</v>
      </c>
      <c r="E6">
        <v>0.05573369058920602</v>
      </c>
      <c r="F6">
        <v>0.06803417590119865</v>
      </c>
      <c r="G6">
        <v>0.12295161962896257</v>
      </c>
    </row>
    <row r="8" ht="15">
      <c r="A8" t="s">
        <v>251</v>
      </c>
    </row>
    <row r="9" ht="15">
      <c r="A9" t="s">
        <v>252</v>
      </c>
    </row>
    <row r="10" ht="15">
      <c r="A10" t="s">
        <v>253</v>
      </c>
    </row>
    <row r="11" ht="15">
      <c r="A11" t="s">
        <v>254</v>
      </c>
    </row>
    <row r="12" ht="15">
      <c r="A12" t="s">
        <v>255</v>
      </c>
    </row>
    <row r="13" ht="15">
      <c r="A13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256</v>
      </c>
    </row>
    <row r="2" ht="15">
      <c r="A2" t="s">
        <v>2</v>
      </c>
    </row>
    <row r="3" ht="15">
      <c r="A3" t="s">
        <v>3</v>
      </c>
    </row>
    <row r="4" spans="1:8" ht="15">
      <c r="A4" t="s">
        <v>92</v>
      </c>
      <c r="B4" t="s">
        <v>257</v>
      </c>
      <c r="E4" t="s">
        <v>258</v>
      </c>
      <c r="H4" t="s">
        <v>259</v>
      </c>
    </row>
    <row r="5" spans="2:10" ht="15">
      <c r="B5" t="s">
        <v>94</v>
      </c>
      <c r="C5" t="s">
        <v>93</v>
      </c>
      <c r="D5" t="s">
        <v>95</v>
      </c>
      <c r="E5" t="s">
        <v>94</v>
      </c>
      <c r="F5" t="s">
        <v>93</v>
      </c>
      <c r="G5" t="s">
        <v>95</v>
      </c>
      <c r="H5" t="s">
        <v>94</v>
      </c>
      <c r="I5" t="s">
        <v>93</v>
      </c>
      <c r="J5" t="s">
        <v>95</v>
      </c>
    </row>
    <row r="6" spans="1:10" ht="15">
      <c r="A6" t="s">
        <v>260</v>
      </c>
      <c r="B6">
        <v>11044.634063120162</v>
      </c>
      <c r="C6">
        <v>23.533109775</v>
      </c>
      <c r="D6">
        <f>SUM(B6:C6)</f>
        <v>11068.167172895162</v>
      </c>
      <c r="E6">
        <v>11293</v>
      </c>
      <c r="F6">
        <v>17</v>
      </c>
      <c r="G6">
        <f>SUM(E6:F6)</f>
        <v>11310</v>
      </c>
      <c r="H6">
        <f>E6/B6</f>
        <v>1.022487475407553</v>
      </c>
      <c r="I6">
        <f>F6/C6</f>
        <v>0.7223864658150561</v>
      </c>
      <c r="J6">
        <f>G6/D6</f>
        <v>1.0218494013802992</v>
      </c>
    </row>
    <row r="7" spans="1:10" ht="15">
      <c r="A7" t="s">
        <v>97</v>
      </c>
      <c r="B7">
        <v>0</v>
      </c>
      <c r="C7">
        <v>18255.980479091028</v>
      </c>
      <c r="D7">
        <f aca="true" t="shared" si="0" ref="D7:D16">SUM(B7:C7)</f>
        <v>18255.980479091028</v>
      </c>
      <c r="E7">
        <v>13</v>
      </c>
      <c r="F7">
        <v>12822</v>
      </c>
      <c r="G7">
        <f aca="true" t="shared" si="1" ref="G7:G16">SUM(E7:F7)</f>
        <v>12835</v>
      </c>
      <c r="H7" t="s">
        <v>162</v>
      </c>
      <c r="I7">
        <f aca="true" t="shared" si="2" ref="I7:J17">F7/C7</f>
        <v>0.7023451857151861</v>
      </c>
      <c r="J7">
        <f t="shared" si="2"/>
        <v>0.7030572811304331</v>
      </c>
    </row>
    <row r="8" spans="1:10" ht="15">
      <c r="A8" t="s">
        <v>98</v>
      </c>
      <c r="B8">
        <v>13507.88168653835</v>
      </c>
      <c r="C8">
        <v>27832.338867497947</v>
      </c>
      <c r="D8">
        <f t="shared" si="0"/>
        <v>41340.2205540363</v>
      </c>
      <c r="E8">
        <v>10105</v>
      </c>
      <c r="F8">
        <v>27032</v>
      </c>
      <c r="G8">
        <f t="shared" si="1"/>
        <v>37137</v>
      </c>
      <c r="H8">
        <f>E8/B8</f>
        <v>0.7480817669635361</v>
      </c>
      <c r="I8">
        <f t="shared" si="2"/>
        <v>0.971244282727796</v>
      </c>
      <c r="J8">
        <f t="shared" si="2"/>
        <v>0.8983261216871783</v>
      </c>
    </row>
    <row r="9" spans="1:10" ht="15">
      <c r="A9" t="s">
        <v>99</v>
      </c>
      <c r="B9">
        <v>21.87429101150491</v>
      </c>
      <c r="C9">
        <v>14221.31535051377</v>
      </c>
      <c r="D9">
        <f t="shared" si="0"/>
        <v>14243.189641525276</v>
      </c>
      <c r="E9">
        <v>21</v>
      </c>
      <c r="F9">
        <v>13990</v>
      </c>
      <c r="G9">
        <f t="shared" si="1"/>
        <v>14011</v>
      </c>
      <c r="H9">
        <f aca="true" t="shared" si="3" ref="H9:H17">E9/B9</f>
        <v>0.9600311154750081</v>
      </c>
      <c r="I9">
        <f t="shared" si="2"/>
        <v>0.9837346022633966</v>
      </c>
      <c r="J9">
        <f t="shared" si="2"/>
        <v>0.9836981991134669</v>
      </c>
    </row>
    <row r="10" spans="1:10" ht="15">
      <c r="A10" t="s">
        <v>100</v>
      </c>
      <c r="B10">
        <v>992031.7487172324</v>
      </c>
      <c r="C10">
        <v>2962.390173722535</v>
      </c>
      <c r="D10">
        <f t="shared" si="0"/>
        <v>994994.1388909549</v>
      </c>
      <c r="E10">
        <v>830063</v>
      </c>
      <c r="F10">
        <v>1055</v>
      </c>
      <c r="G10">
        <f t="shared" si="1"/>
        <v>831118</v>
      </c>
      <c r="H10">
        <f t="shared" si="3"/>
        <v>0.8367302771038634</v>
      </c>
      <c r="I10">
        <f t="shared" si="2"/>
        <v>0.35613134601857277</v>
      </c>
      <c r="J10">
        <f t="shared" si="2"/>
        <v>0.8352993927445489</v>
      </c>
    </row>
    <row r="11" spans="1:10" ht="15">
      <c r="A11" t="s">
        <v>101</v>
      </c>
      <c r="B11">
        <v>211059.08299020262</v>
      </c>
      <c r="C11">
        <v>10.37507676568239</v>
      </c>
      <c r="D11">
        <f t="shared" si="0"/>
        <v>211069.4580669683</v>
      </c>
      <c r="E11">
        <v>151459</v>
      </c>
      <c r="F11">
        <v>19</v>
      </c>
      <c r="G11">
        <f t="shared" si="1"/>
        <v>151478</v>
      </c>
      <c r="H11">
        <f t="shared" si="3"/>
        <v>0.7176142237244096</v>
      </c>
      <c r="I11">
        <v>0</v>
      </c>
      <c r="J11">
        <f t="shared" si="2"/>
        <v>0.7176689673024077</v>
      </c>
    </row>
    <row r="12" spans="1:10" ht="15">
      <c r="A12" t="s">
        <v>102</v>
      </c>
      <c r="B12">
        <v>114305.05156740063</v>
      </c>
      <c r="C12">
        <v>137764.5125306037</v>
      </c>
      <c r="D12">
        <f t="shared" si="0"/>
        <v>252069.56409800434</v>
      </c>
      <c r="E12">
        <v>88631</v>
      </c>
      <c r="F12">
        <v>112669</v>
      </c>
      <c r="G12">
        <f t="shared" si="1"/>
        <v>201300</v>
      </c>
      <c r="H12">
        <f t="shared" si="3"/>
        <v>0.7753900530611127</v>
      </c>
      <c r="I12">
        <f t="shared" si="2"/>
        <v>0.8178376123892656</v>
      </c>
      <c r="J12">
        <f t="shared" si="2"/>
        <v>0.7985890748862279</v>
      </c>
    </row>
    <row r="13" spans="1:10" ht="15">
      <c r="A13" t="s">
        <v>103</v>
      </c>
      <c r="B13">
        <v>173100.43596514603</v>
      </c>
      <c r="C13">
        <v>996.4542305971298</v>
      </c>
      <c r="D13">
        <f t="shared" si="0"/>
        <v>174096.89019574315</v>
      </c>
      <c r="E13">
        <v>158859</v>
      </c>
      <c r="F13">
        <v>819</v>
      </c>
      <c r="G13">
        <f t="shared" si="1"/>
        <v>159678</v>
      </c>
      <c r="H13">
        <f t="shared" si="3"/>
        <v>0.9177273246844188</v>
      </c>
      <c r="I13">
        <f t="shared" si="2"/>
        <v>0.8219143186428246</v>
      </c>
      <c r="J13">
        <f t="shared" si="2"/>
        <v>0.9171789330669176</v>
      </c>
    </row>
    <row r="14" spans="1:10" ht="15">
      <c r="A14" t="s">
        <v>104</v>
      </c>
      <c r="B14">
        <v>8038.164711430531</v>
      </c>
      <c r="C14">
        <v>14644.15238320912</v>
      </c>
      <c r="D14">
        <f t="shared" si="0"/>
        <v>22682.31709463965</v>
      </c>
      <c r="E14">
        <v>4042</v>
      </c>
      <c r="F14">
        <v>11568</v>
      </c>
      <c r="G14">
        <f t="shared" si="1"/>
        <v>15610</v>
      </c>
      <c r="H14">
        <f t="shared" si="3"/>
        <v>0.5028511040899852</v>
      </c>
      <c r="I14">
        <f t="shared" si="2"/>
        <v>0.7899398816188081</v>
      </c>
      <c r="J14">
        <f t="shared" si="2"/>
        <v>0.6882012950823706</v>
      </c>
    </row>
    <row r="15" spans="1:10" ht="15">
      <c r="A15" t="s">
        <v>105</v>
      </c>
      <c r="B15">
        <v>36362.74038400956</v>
      </c>
      <c r="C15">
        <v>1407.5465773186297</v>
      </c>
      <c r="D15">
        <f t="shared" si="0"/>
        <v>37770.28696132819</v>
      </c>
      <c r="E15">
        <v>27049</v>
      </c>
      <c r="F15">
        <v>574</v>
      </c>
      <c r="G15">
        <f t="shared" si="1"/>
        <v>27623</v>
      </c>
      <c r="H15">
        <f t="shared" si="3"/>
        <v>0.7438658284372524</v>
      </c>
      <c r="I15">
        <f t="shared" si="2"/>
        <v>0.4078017802391077</v>
      </c>
      <c r="J15">
        <f t="shared" si="2"/>
        <v>0.7313420739504131</v>
      </c>
    </row>
    <row r="16" spans="1:10" ht="15">
      <c r="A16" t="s">
        <v>106</v>
      </c>
      <c r="B16">
        <v>11301.23697440293</v>
      </c>
      <c r="C16">
        <v>48407.5326444505</v>
      </c>
      <c r="D16">
        <f t="shared" si="0"/>
        <v>59708.769618853425</v>
      </c>
      <c r="E16">
        <v>11503</v>
      </c>
      <c r="F16">
        <v>47176</v>
      </c>
      <c r="G16">
        <f t="shared" si="1"/>
        <v>58679</v>
      </c>
      <c r="H16">
        <f t="shared" si="3"/>
        <v>1.017853180678722</v>
      </c>
      <c r="I16">
        <f t="shared" si="2"/>
        <v>0.9745590701039029</v>
      </c>
      <c r="J16">
        <f t="shared" si="2"/>
        <v>0.9827534610840772</v>
      </c>
    </row>
    <row r="17" spans="1:10" ht="15">
      <c r="A17" t="s">
        <v>107</v>
      </c>
      <c r="B17">
        <v>58730.90896706439</v>
      </c>
      <c r="C17">
        <v>2272.427985329593</v>
      </c>
      <c r="D17">
        <f>SUM(B17:C17)</f>
        <v>61003.336952393984</v>
      </c>
      <c r="E17">
        <v>45836</v>
      </c>
      <c r="F17">
        <v>1396</v>
      </c>
      <c r="G17">
        <f>SUM(E17:F17)</f>
        <v>47232</v>
      </c>
      <c r="H17">
        <f t="shared" si="3"/>
        <v>0.7804408412221969</v>
      </c>
      <c r="I17">
        <f t="shared" si="2"/>
        <v>0.6143208977412431</v>
      </c>
      <c r="J17">
        <f t="shared" si="2"/>
        <v>0.7742527271394857</v>
      </c>
    </row>
    <row r="18" spans="1:10" ht="15">
      <c r="A18" t="s">
        <v>95</v>
      </c>
      <c r="B18">
        <f aca="true" t="shared" si="4" ref="B18:G18">SUM(B6:B17)</f>
        <v>1629503.7603175591</v>
      </c>
      <c r="C18">
        <f t="shared" si="4"/>
        <v>268798.55940887466</v>
      </c>
      <c r="D18">
        <f t="shared" si="4"/>
        <v>1898302.3197264336</v>
      </c>
      <c r="E18">
        <f t="shared" si="4"/>
        <v>1338874</v>
      </c>
      <c r="F18">
        <f t="shared" si="4"/>
        <v>229137</v>
      </c>
      <c r="G18">
        <f t="shared" si="4"/>
        <v>1568011</v>
      </c>
      <c r="H18">
        <f>E18/B18</f>
        <v>0.8216452349512093</v>
      </c>
      <c r="I18">
        <f>F18/C18</f>
        <v>0.852448764993027</v>
      </c>
      <c r="J18">
        <f>G18/D18</f>
        <v>0.8260069977820855</v>
      </c>
    </row>
    <row r="20" ht="15">
      <c r="A20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261</v>
      </c>
    </row>
    <row r="2" ht="15">
      <c r="A2" t="s">
        <v>2</v>
      </c>
    </row>
    <row r="3" ht="15">
      <c r="A3" t="s">
        <v>3</v>
      </c>
    </row>
    <row r="4" spans="1:8" ht="15">
      <c r="A4">
        <v>2014</v>
      </c>
      <c r="B4" t="s">
        <v>262</v>
      </c>
      <c r="C4" t="s">
        <v>263</v>
      </c>
      <c r="D4" t="s">
        <v>264</v>
      </c>
      <c r="E4" t="s">
        <v>265</v>
      </c>
      <c r="F4" t="s">
        <v>266</v>
      </c>
      <c r="G4" t="s">
        <v>267</v>
      </c>
      <c r="H4" t="s">
        <v>268</v>
      </c>
    </row>
    <row r="5" spans="1:8" ht="15">
      <c r="A5" t="s">
        <v>127</v>
      </c>
      <c r="B5">
        <v>1606546</v>
      </c>
      <c r="C5">
        <v>38685</v>
      </c>
      <c r="D5">
        <f aca="true" t="shared" si="0" ref="D5:D12">C5/B5</f>
        <v>0.024079609298457684</v>
      </c>
      <c r="E5">
        <v>19895</v>
      </c>
      <c r="F5">
        <v>19004</v>
      </c>
      <c r="G5">
        <f aca="true" t="shared" si="1" ref="G5:G12">E5/C5</f>
        <v>0.5142820214553444</v>
      </c>
      <c r="H5">
        <f>F5/B5</f>
        <v>0.011829104177533665</v>
      </c>
    </row>
    <row r="6" spans="1:8" ht="15">
      <c r="A6" t="s">
        <v>128</v>
      </c>
      <c r="B6">
        <v>1604487</v>
      </c>
      <c r="C6">
        <v>30732</v>
      </c>
      <c r="D6">
        <f t="shared" si="0"/>
        <v>0.019153785602500986</v>
      </c>
      <c r="E6">
        <v>18393</v>
      </c>
      <c r="F6">
        <v>12565</v>
      </c>
      <c r="G6">
        <f t="shared" si="1"/>
        <v>0.5984966809839907</v>
      </c>
      <c r="H6">
        <f>F6/B6</f>
        <v>0.007831163480913214</v>
      </c>
    </row>
    <row r="7" spans="1:8" ht="15">
      <c r="A7" t="s">
        <v>129</v>
      </c>
      <c r="B7">
        <v>1600381</v>
      </c>
      <c r="C7">
        <v>38506</v>
      </c>
      <c r="D7">
        <f t="shared" si="0"/>
        <v>0.024060520588534855</v>
      </c>
      <c r="E7">
        <v>20472</v>
      </c>
      <c r="F7">
        <v>18340</v>
      </c>
      <c r="G7">
        <f t="shared" si="1"/>
        <v>0.5316574040409286</v>
      </c>
      <c r="H7">
        <f aca="true" t="shared" si="2" ref="H7:H12">F7/B7</f>
        <v>0.011459771141996812</v>
      </c>
    </row>
    <row r="8" spans="1:8" ht="15">
      <c r="A8" t="s">
        <v>130</v>
      </c>
      <c r="B8">
        <v>1600444</v>
      </c>
      <c r="C8">
        <v>35396</v>
      </c>
      <c r="D8">
        <f t="shared" si="0"/>
        <v>0.022116362709348157</v>
      </c>
      <c r="E8">
        <v>20288</v>
      </c>
      <c r="F8">
        <v>15457</v>
      </c>
      <c r="G8">
        <f t="shared" si="1"/>
        <v>0.5731721098429201</v>
      </c>
      <c r="H8">
        <f t="shared" si="2"/>
        <v>0.009657944920284621</v>
      </c>
    </row>
    <row r="9" spans="1:8" ht="15">
      <c r="A9" t="s">
        <v>131</v>
      </c>
      <c r="B9">
        <v>1589127</v>
      </c>
      <c r="C9">
        <v>38601</v>
      </c>
      <c r="D9">
        <f t="shared" si="0"/>
        <v>0.02429069545731713</v>
      </c>
      <c r="E9">
        <v>21696</v>
      </c>
      <c r="F9">
        <v>17526</v>
      </c>
      <c r="G9">
        <f t="shared" si="1"/>
        <v>0.5620579777725966</v>
      </c>
      <c r="H9">
        <f t="shared" si="2"/>
        <v>0.011028696888291495</v>
      </c>
    </row>
    <row r="10" spans="1:8" ht="15">
      <c r="A10" t="s">
        <v>132</v>
      </c>
      <c r="B10">
        <v>1585872</v>
      </c>
      <c r="C10">
        <v>69047</v>
      </c>
      <c r="D10">
        <f t="shared" si="0"/>
        <v>0.04353882280537143</v>
      </c>
      <c r="E10">
        <v>36127</v>
      </c>
      <c r="F10">
        <v>33791</v>
      </c>
      <c r="G10">
        <f t="shared" si="1"/>
        <v>0.523223311657277</v>
      </c>
      <c r="H10">
        <f t="shared" si="2"/>
        <v>0.021307520405177718</v>
      </c>
    </row>
    <row r="11" spans="1:8" ht="15">
      <c r="A11" t="s">
        <v>133</v>
      </c>
      <c r="B11">
        <v>1588004</v>
      </c>
      <c r="C11">
        <v>38011</v>
      </c>
      <c r="D11">
        <f t="shared" si="0"/>
        <v>0.023936337691844604</v>
      </c>
      <c r="E11">
        <v>20417</v>
      </c>
      <c r="F11">
        <v>18069</v>
      </c>
      <c r="G11">
        <f t="shared" si="1"/>
        <v>0.5371339875299256</v>
      </c>
      <c r="H11">
        <f t="shared" si="2"/>
        <v>0.011378434815025654</v>
      </c>
    </row>
    <row r="12" spans="1:8" ht="15">
      <c r="A12" t="s">
        <v>134</v>
      </c>
      <c r="B12">
        <v>1583140</v>
      </c>
      <c r="C12">
        <v>36355</v>
      </c>
      <c r="D12">
        <f t="shared" si="0"/>
        <v>0.022963856639337015</v>
      </c>
      <c r="E12">
        <v>24263</v>
      </c>
      <c r="F12">
        <v>14116</v>
      </c>
      <c r="G12">
        <f t="shared" si="1"/>
        <v>0.6673910053637739</v>
      </c>
      <c r="H12">
        <f t="shared" si="2"/>
        <v>0.008916457167401493</v>
      </c>
    </row>
    <row r="13" spans="1:8" ht="15">
      <c r="A13" t="s">
        <v>135</v>
      </c>
      <c r="B13">
        <v>1564293</v>
      </c>
      <c r="C13">
        <v>35005</v>
      </c>
      <c r="D13">
        <f>C13/B13</f>
        <v>0.02237752134670423</v>
      </c>
      <c r="E13">
        <v>21888</v>
      </c>
      <c r="F13">
        <v>10877</v>
      </c>
      <c r="G13">
        <f>E13/C13</f>
        <v>0.6252821025567776</v>
      </c>
      <c r="H13">
        <f>F13/B13</f>
        <v>0.006953300948096041</v>
      </c>
    </row>
    <row r="14" spans="1:8" ht="15">
      <c r="A14" t="s">
        <v>136</v>
      </c>
      <c r="B14">
        <v>1560857</v>
      </c>
      <c r="C14">
        <v>33872</v>
      </c>
      <c r="D14">
        <f>C14/B14</f>
        <v>0.021700898929242075</v>
      </c>
      <c r="E14">
        <v>17927</v>
      </c>
      <c r="F14">
        <v>823</v>
      </c>
      <c r="G14">
        <f>E14/C14</f>
        <v>0.5292572035899858</v>
      </c>
      <c r="H14">
        <f>F14/B14</f>
        <v>0.0005272744396187479</v>
      </c>
    </row>
    <row r="15" spans="1:8" ht="15">
      <c r="A15" t="s">
        <v>137</v>
      </c>
      <c r="B15">
        <v>1565516</v>
      </c>
      <c r="C15">
        <v>27233</v>
      </c>
      <c r="D15">
        <f>C15/B15</f>
        <v>0.017395542428183423</v>
      </c>
      <c r="E15">
        <v>11458</v>
      </c>
      <c r="F15">
        <v>463</v>
      </c>
      <c r="G15">
        <f>E15/C15</f>
        <v>0.42073954393566626</v>
      </c>
      <c r="H15">
        <f>F15/B15</f>
        <v>0.00029574913319314525</v>
      </c>
    </row>
    <row r="16" spans="1:8" ht="15">
      <c r="A16" t="s">
        <v>138</v>
      </c>
      <c r="B16">
        <v>1568011</v>
      </c>
      <c r="C16">
        <v>29580</v>
      </c>
      <c r="D16">
        <f>C16/B16</f>
        <v>0.01886466357697746</v>
      </c>
      <c r="E16">
        <v>2722</v>
      </c>
      <c r="F16">
        <v>124</v>
      </c>
      <c r="G16">
        <f>E16/C16</f>
        <v>0.09202163624070318</v>
      </c>
      <c r="H16">
        <f>F16/B16</f>
        <v>7.908107787509144E-05</v>
      </c>
    </row>
    <row r="17" spans="1:8" ht="15">
      <c r="A17" t="s">
        <v>269</v>
      </c>
      <c r="B17">
        <f>+B16</f>
        <v>1568011</v>
      </c>
      <c r="C17">
        <f>SUM(C5:C16)</f>
        <v>451023</v>
      </c>
      <c r="D17">
        <f>C17/B17</f>
        <v>0.2876402015036884</v>
      </c>
      <c r="E17">
        <f>SUM(E5:E16)</f>
        <v>235546</v>
      </c>
      <c r="F17">
        <f>SUM(F5:F16)</f>
        <v>161155</v>
      </c>
      <c r="G17">
        <f>E17/C17</f>
        <v>0.5222483110617419</v>
      </c>
      <c r="H17">
        <f>F17/B17</f>
        <v>0.10277670245935774</v>
      </c>
    </row>
    <row r="19" ht="15">
      <c r="A19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270</v>
      </c>
    </row>
    <row r="2" ht="15">
      <c r="A2" t="s">
        <v>2</v>
      </c>
    </row>
    <row r="3" ht="15">
      <c r="A3" t="s">
        <v>3</v>
      </c>
    </row>
    <row r="4" spans="1:6" ht="15">
      <c r="A4" t="s">
        <v>271</v>
      </c>
      <c r="B4" t="s">
        <v>272</v>
      </c>
      <c r="F4" t="s">
        <v>273</v>
      </c>
    </row>
    <row r="5" spans="2:7" ht="15">
      <c r="B5" t="s">
        <v>274</v>
      </c>
      <c r="C5" t="s">
        <v>275</v>
      </c>
      <c r="D5" t="s">
        <v>276</v>
      </c>
      <c r="E5" t="s">
        <v>277</v>
      </c>
      <c r="F5" t="s">
        <v>278</v>
      </c>
      <c r="G5" t="s">
        <v>279</v>
      </c>
    </row>
    <row r="6" spans="1:7" ht="15">
      <c r="A6" t="s">
        <v>280</v>
      </c>
      <c r="C6" t="s">
        <v>281</v>
      </c>
      <c r="D6" t="s">
        <v>281</v>
      </c>
      <c r="E6" t="s">
        <v>281</v>
      </c>
      <c r="F6">
        <v>0</v>
      </c>
      <c r="G6">
        <v>0</v>
      </c>
    </row>
    <row r="7" spans="1:7" ht="15">
      <c r="A7" t="s">
        <v>282</v>
      </c>
      <c r="C7" t="s">
        <v>281</v>
      </c>
      <c r="F7">
        <v>0</v>
      </c>
      <c r="G7">
        <v>0</v>
      </c>
    </row>
    <row r="8" spans="1:7" ht="15">
      <c r="A8" t="s">
        <v>283</v>
      </c>
      <c r="C8" t="s">
        <v>281</v>
      </c>
      <c r="D8" t="s">
        <v>281</v>
      </c>
      <c r="E8" t="s">
        <v>281</v>
      </c>
      <c r="F8">
        <v>0</v>
      </c>
      <c r="G8">
        <v>0</v>
      </c>
    </row>
    <row r="9" spans="1:7" ht="15">
      <c r="A9" t="s">
        <v>284</v>
      </c>
      <c r="C9" t="s">
        <v>281</v>
      </c>
      <c r="F9">
        <v>0</v>
      </c>
      <c r="G9">
        <v>0</v>
      </c>
    </row>
    <row r="10" spans="1:7" ht="15">
      <c r="A10" t="s">
        <v>285</v>
      </c>
      <c r="C10" t="s">
        <v>281</v>
      </c>
      <c r="F10">
        <v>0</v>
      </c>
      <c r="G10">
        <v>0</v>
      </c>
    </row>
    <row r="11" spans="1:7" ht="15">
      <c r="A11" t="s">
        <v>286</v>
      </c>
      <c r="C11" t="s">
        <v>281</v>
      </c>
      <c r="E11" t="s">
        <v>281</v>
      </c>
      <c r="F11">
        <v>0</v>
      </c>
      <c r="G11">
        <v>0</v>
      </c>
    </row>
    <row r="12" spans="1:7" ht="15">
      <c r="A12" t="s">
        <v>287</v>
      </c>
      <c r="C12" t="s">
        <v>281</v>
      </c>
      <c r="F12">
        <v>0</v>
      </c>
      <c r="G12">
        <v>0</v>
      </c>
    </row>
    <row r="13" spans="1:7" ht="15">
      <c r="A13" t="s">
        <v>288</v>
      </c>
      <c r="C13" t="s">
        <v>281</v>
      </c>
      <c r="F13">
        <v>0</v>
      </c>
      <c r="G13">
        <v>0</v>
      </c>
    </row>
    <row r="14" spans="1:7" ht="15">
      <c r="A14" t="s">
        <v>289</v>
      </c>
      <c r="C14" t="s">
        <v>281</v>
      </c>
      <c r="F14">
        <v>0</v>
      </c>
      <c r="G14">
        <v>0</v>
      </c>
    </row>
    <row r="15" spans="1:7" ht="15">
      <c r="A15" t="s">
        <v>290</v>
      </c>
      <c r="C15" t="s">
        <v>281</v>
      </c>
      <c r="F15">
        <v>0</v>
      </c>
      <c r="G15">
        <v>0</v>
      </c>
    </row>
    <row r="16" spans="1:7" ht="15">
      <c r="A16" t="s">
        <v>291</v>
      </c>
      <c r="C16" t="s">
        <v>281</v>
      </c>
      <c r="F16">
        <v>0</v>
      </c>
      <c r="G16">
        <v>0</v>
      </c>
    </row>
    <row r="17" spans="1:7" ht="15">
      <c r="A17" t="s">
        <v>292</v>
      </c>
      <c r="C17" t="s">
        <v>281</v>
      </c>
      <c r="F17">
        <v>0</v>
      </c>
      <c r="G17">
        <v>0</v>
      </c>
    </row>
    <row r="18" spans="1:7" ht="15">
      <c r="A18" t="s">
        <v>293</v>
      </c>
      <c r="C18" t="s">
        <v>281</v>
      </c>
      <c r="F18">
        <v>0</v>
      </c>
      <c r="G18">
        <v>0</v>
      </c>
    </row>
    <row r="19" spans="1:7" ht="15">
      <c r="A19" t="s">
        <v>294</v>
      </c>
      <c r="C19" t="s">
        <v>281</v>
      </c>
      <c r="F19">
        <v>0</v>
      </c>
      <c r="G19">
        <v>0</v>
      </c>
    </row>
    <row r="20" spans="1:7" ht="15">
      <c r="A20" t="s">
        <v>295</v>
      </c>
      <c r="C20" t="s">
        <v>281</v>
      </c>
      <c r="F20">
        <v>0</v>
      </c>
      <c r="G20">
        <v>0</v>
      </c>
    </row>
    <row r="21" spans="1:7" ht="15">
      <c r="A21" t="s">
        <v>296</v>
      </c>
      <c r="C21" t="s">
        <v>281</v>
      </c>
      <c r="F21">
        <v>0</v>
      </c>
      <c r="G21">
        <v>0</v>
      </c>
    </row>
    <row r="22" spans="1:7" ht="15">
      <c r="A22" t="s">
        <v>297</v>
      </c>
      <c r="C22" t="s">
        <v>281</v>
      </c>
      <c r="F22">
        <v>0</v>
      </c>
      <c r="G22">
        <v>0</v>
      </c>
    </row>
    <row r="23" spans="1:7" ht="15">
      <c r="A23" t="s">
        <v>298</v>
      </c>
      <c r="C23" t="s">
        <v>281</v>
      </c>
      <c r="F23">
        <v>0</v>
      </c>
      <c r="G23">
        <v>0</v>
      </c>
    </row>
    <row r="24" spans="1:7" ht="15">
      <c r="A24" t="s">
        <v>299</v>
      </c>
      <c r="C24" t="s">
        <v>281</v>
      </c>
      <c r="F24">
        <v>0</v>
      </c>
      <c r="G24">
        <v>0</v>
      </c>
    </row>
    <row r="25" spans="1:7" ht="15">
      <c r="A25" t="s">
        <v>300</v>
      </c>
      <c r="C25" t="s">
        <v>281</v>
      </c>
      <c r="F25">
        <v>0</v>
      </c>
      <c r="G25">
        <v>0</v>
      </c>
    </row>
    <row r="26" spans="1:7" ht="15">
      <c r="A26" t="s">
        <v>301</v>
      </c>
      <c r="C26" t="s">
        <v>281</v>
      </c>
      <c r="F26">
        <v>0</v>
      </c>
      <c r="G26">
        <v>0</v>
      </c>
    </row>
    <row r="27" spans="1:7" ht="15">
      <c r="A27" t="s">
        <v>302</v>
      </c>
      <c r="C27" t="s">
        <v>281</v>
      </c>
      <c r="F27">
        <v>0</v>
      </c>
      <c r="G27">
        <v>0</v>
      </c>
    </row>
    <row r="28" spans="1:7" ht="15">
      <c r="A28" t="s">
        <v>303</v>
      </c>
      <c r="C28" t="s">
        <v>281</v>
      </c>
      <c r="F28">
        <v>0</v>
      </c>
      <c r="G28">
        <v>0</v>
      </c>
    </row>
    <row r="29" spans="1:7" ht="15">
      <c r="A29" t="s">
        <v>304</v>
      </c>
      <c r="C29" t="s">
        <v>281</v>
      </c>
      <c r="F29">
        <v>0</v>
      </c>
      <c r="G29">
        <v>0</v>
      </c>
    </row>
    <row r="30" spans="1:7" ht="15">
      <c r="A30" t="s">
        <v>305</v>
      </c>
      <c r="C30" t="s">
        <v>281</v>
      </c>
      <c r="F30">
        <v>0</v>
      </c>
      <c r="G30">
        <v>0</v>
      </c>
    </row>
    <row r="31" spans="1:7" ht="15">
      <c r="A31" t="s">
        <v>306</v>
      </c>
      <c r="C31" t="s">
        <v>281</v>
      </c>
      <c r="F31">
        <v>0</v>
      </c>
      <c r="G31">
        <v>0</v>
      </c>
    </row>
    <row r="32" spans="1:7" ht="15">
      <c r="A32" t="s">
        <v>307</v>
      </c>
      <c r="C32" t="s">
        <v>281</v>
      </c>
      <c r="F32">
        <v>0</v>
      </c>
      <c r="G32">
        <v>0</v>
      </c>
    </row>
    <row r="33" spans="1:7" ht="15">
      <c r="A33" t="s">
        <v>308</v>
      </c>
      <c r="C33" t="s">
        <v>281</v>
      </c>
      <c r="F33">
        <v>0</v>
      </c>
      <c r="G33">
        <v>0</v>
      </c>
    </row>
    <row r="34" spans="1:7" ht="15">
      <c r="A34" t="s">
        <v>309</v>
      </c>
      <c r="C34" t="s">
        <v>281</v>
      </c>
      <c r="D34" t="s">
        <v>281</v>
      </c>
      <c r="E34" t="s">
        <v>281</v>
      </c>
      <c r="F34">
        <v>0</v>
      </c>
      <c r="G34">
        <v>0</v>
      </c>
    </row>
    <row r="35" spans="1:7" ht="15">
      <c r="A35" t="s">
        <v>310</v>
      </c>
      <c r="C35" t="s">
        <v>281</v>
      </c>
      <c r="D35" t="s">
        <v>281</v>
      </c>
      <c r="E35" t="s">
        <v>281</v>
      </c>
      <c r="F35">
        <v>0</v>
      </c>
      <c r="G35">
        <v>0</v>
      </c>
    </row>
    <row r="36" spans="1:7" ht="15">
      <c r="A36" t="s">
        <v>311</v>
      </c>
      <c r="C36" t="s">
        <v>281</v>
      </c>
      <c r="F36">
        <v>0</v>
      </c>
      <c r="G36">
        <v>1</v>
      </c>
    </row>
    <row r="37" spans="1:7" ht="15">
      <c r="A37" t="s">
        <v>312</v>
      </c>
      <c r="C37" t="s">
        <v>281</v>
      </c>
      <c r="F37">
        <v>0</v>
      </c>
      <c r="G37">
        <v>0</v>
      </c>
    </row>
    <row r="38" spans="1:7" ht="15">
      <c r="A38" t="s">
        <v>313</v>
      </c>
      <c r="C38" t="s">
        <v>281</v>
      </c>
      <c r="F38">
        <v>0</v>
      </c>
      <c r="G38">
        <v>0</v>
      </c>
    </row>
    <row r="39" spans="1:7" ht="15">
      <c r="A39" t="s">
        <v>314</v>
      </c>
      <c r="C39" t="s">
        <v>281</v>
      </c>
      <c r="F39">
        <v>0</v>
      </c>
      <c r="G39">
        <v>0</v>
      </c>
    </row>
    <row r="40" spans="1:7" ht="15">
      <c r="A40" t="s">
        <v>315</v>
      </c>
      <c r="C40" t="s">
        <v>281</v>
      </c>
      <c r="F40">
        <v>0</v>
      </c>
      <c r="G40">
        <v>0</v>
      </c>
    </row>
    <row r="41" spans="1:7" ht="15">
      <c r="A41" t="s">
        <v>316</v>
      </c>
      <c r="C41" t="s">
        <v>281</v>
      </c>
      <c r="F41">
        <v>0</v>
      </c>
      <c r="G41">
        <v>0</v>
      </c>
    </row>
    <row r="42" spans="1:7" ht="15">
      <c r="A42" t="s">
        <v>317</v>
      </c>
      <c r="C42" t="s">
        <v>281</v>
      </c>
      <c r="F42">
        <v>0</v>
      </c>
      <c r="G42">
        <v>2</v>
      </c>
    </row>
    <row r="43" spans="1:7" ht="15">
      <c r="A43" t="s">
        <v>318</v>
      </c>
      <c r="B43" t="s">
        <v>281</v>
      </c>
      <c r="F43">
        <v>0</v>
      </c>
      <c r="G43">
        <v>0</v>
      </c>
    </row>
    <row r="44" spans="1:7" ht="15">
      <c r="A44" t="s">
        <v>319</v>
      </c>
      <c r="C44" t="s">
        <v>281</v>
      </c>
      <c r="F44">
        <v>0</v>
      </c>
      <c r="G44">
        <v>19</v>
      </c>
    </row>
    <row r="45" spans="1:7" ht="15">
      <c r="A45" t="s">
        <v>320</v>
      </c>
      <c r="C45" t="s">
        <v>281</v>
      </c>
      <c r="F45">
        <v>0</v>
      </c>
      <c r="G45">
        <v>0</v>
      </c>
    </row>
    <row r="46" spans="1:7" ht="15">
      <c r="A46" t="s">
        <v>321</v>
      </c>
      <c r="F46">
        <f>SUM(F6:F45)</f>
        <v>0</v>
      </c>
      <c r="G46">
        <f>SUM(G6:G45)</f>
        <v>22</v>
      </c>
    </row>
    <row r="48" ht="15">
      <c r="A48" t="s">
        <v>322</v>
      </c>
    </row>
    <row r="49" ht="15">
      <c r="A49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323</v>
      </c>
    </row>
    <row r="2" ht="15">
      <c r="A2" t="s">
        <v>2</v>
      </c>
    </row>
    <row r="3" ht="15">
      <c r="A3" t="s">
        <v>3</v>
      </c>
    </row>
    <row r="4" spans="1:9" ht="15">
      <c r="A4">
        <v>2014</v>
      </c>
      <c r="B4" t="s">
        <v>324</v>
      </c>
      <c r="C4" t="s">
        <v>120</v>
      </c>
      <c r="D4" t="s">
        <v>121</v>
      </c>
      <c r="E4" t="s">
        <v>95</v>
      </c>
      <c r="F4" t="s">
        <v>90</v>
      </c>
      <c r="G4" t="s">
        <v>325</v>
      </c>
      <c r="H4" t="s">
        <v>326</v>
      </c>
      <c r="I4" t="s">
        <v>327</v>
      </c>
    </row>
    <row r="5" spans="1:9" ht="15">
      <c r="A5" t="s">
        <v>127</v>
      </c>
      <c r="B5" t="s">
        <v>162</v>
      </c>
      <c r="C5">
        <v>1606546</v>
      </c>
      <c r="D5" t="s">
        <v>162</v>
      </c>
      <c r="E5">
        <v>1606546</v>
      </c>
      <c r="F5">
        <v>1894723.6087106105</v>
      </c>
      <c r="G5">
        <f aca="true" t="shared" si="0" ref="G5:G16">E5/F5</f>
        <v>0.8479051997949612</v>
      </c>
      <c r="H5">
        <f>(E5-1604411)/1604411</f>
        <v>0.001330706408769324</v>
      </c>
      <c r="I5">
        <v>1</v>
      </c>
    </row>
    <row r="6" spans="1:9" ht="15">
      <c r="A6" t="s">
        <v>128</v>
      </c>
      <c r="B6" t="s">
        <v>162</v>
      </c>
      <c r="C6">
        <v>1604487</v>
      </c>
      <c r="D6" t="s">
        <v>162</v>
      </c>
      <c r="E6">
        <v>1604487</v>
      </c>
      <c r="F6">
        <v>1894723.6087106105</v>
      </c>
      <c r="G6">
        <f t="shared" si="0"/>
        <v>0.8468184977606728</v>
      </c>
      <c r="H6">
        <f aca="true" t="shared" si="1" ref="H6:H16">+(E6-E5)/+E5</f>
        <v>-0.0012816315250232487</v>
      </c>
      <c r="I6">
        <v>1</v>
      </c>
    </row>
    <row r="7" spans="1:9" ht="15">
      <c r="A7" t="s">
        <v>129</v>
      </c>
      <c r="B7" t="s">
        <v>162</v>
      </c>
      <c r="C7">
        <v>1600381</v>
      </c>
      <c r="D7" t="s">
        <v>162</v>
      </c>
      <c r="E7">
        <v>1600381</v>
      </c>
      <c r="F7">
        <v>1894723.6087106105</v>
      </c>
      <c r="G7">
        <f t="shared" si="0"/>
        <v>0.8446514270696636</v>
      </c>
      <c r="H7">
        <f t="shared" si="1"/>
        <v>-0.002559073398537975</v>
      </c>
      <c r="I7">
        <v>1</v>
      </c>
    </row>
    <row r="8" spans="1:9" ht="15">
      <c r="A8" t="s">
        <v>130</v>
      </c>
      <c r="B8" t="s">
        <v>162</v>
      </c>
      <c r="C8">
        <v>1600444</v>
      </c>
      <c r="D8" t="s">
        <v>162</v>
      </c>
      <c r="E8">
        <v>1600444</v>
      </c>
      <c r="F8">
        <v>1898175</v>
      </c>
      <c r="G8">
        <f t="shared" si="0"/>
        <v>0.8431488139923874</v>
      </c>
      <c r="H8">
        <f t="shared" si="1"/>
        <v>3.936562606029439E-05</v>
      </c>
      <c r="I8">
        <v>1</v>
      </c>
    </row>
    <row r="9" spans="1:9" ht="15">
      <c r="A9" t="s">
        <v>131</v>
      </c>
      <c r="B9" t="s">
        <v>162</v>
      </c>
      <c r="C9">
        <v>1589127</v>
      </c>
      <c r="D9" t="s">
        <v>162</v>
      </c>
      <c r="E9">
        <v>1589127</v>
      </c>
      <c r="F9">
        <v>1898175</v>
      </c>
      <c r="G9">
        <f t="shared" si="0"/>
        <v>0.837186771504208</v>
      </c>
      <c r="H9">
        <f t="shared" si="1"/>
        <v>-0.007071162752336227</v>
      </c>
      <c r="I9">
        <v>1</v>
      </c>
    </row>
    <row r="10" spans="1:9" ht="15">
      <c r="A10" t="s">
        <v>132</v>
      </c>
      <c r="B10" t="s">
        <v>162</v>
      </c>
      <c r="C10">
        <v>1585872</v>
      </c>
      <c r="D10" t="s">
        <v>162</v>
      </c>
      <c r="E10">
        <v>1585872</v>
      </c>
      <c r="F10">
        <v>1898175</v>
      </c>
      <c r="G10">
        <f t="shared" si="0"/>
        <v>0.8354719664941325</v>
      </c>
      <c r="H10">
        <f t="shared" si="1"/>
        <v>-0.002048294440910009</v>
      </c>
      <c r="I10">
        <v>1</v>
      </c>
    </row>
    <row r="11" spans="1:9" ht="15">
      <c r="A11" t="s">
        <v>133</v>
      </c>
      <c r="B11" t="s">
        <v>162</v>
      </c>
      <c r="C11">
        <v>1588004</v>
      </c>
      <c r="D11" t="s">
        <v>162</v>
      </c>
      <c r="E11">
        <v>1588004</v>
      </c>
      <c r="F11">
        <v>1896764.3027991133</v>
      </c>
      <c r="G11">
        <f t="shared" si="0"/>
        <v>0.8372173588761311</v>
      </c>
      <c r="H11">
        <f t="shared" si="1"/>
        <v>0.0013443707941120091</v>
      </c>
      <c r="I11">
        <v>1</v>
      </c>
    </row>
    <row r="12" spans="1:9" ht="15">
      <c r="A12" t="s">
        <v>134</v>
      </c>
      <c r="B12" t="s">
        <v>162</v>
      </c>
      <c r="C12">
        <v>1583140</v>
      </c>
      <c r="D12" t="s">
        <v>162</v>
      </c>
      <c r="E12">
        <v>1583140</v>
      </c>
      <c r="F12">
        <v>1896764.3027991133</v>
      </c>
      <c r="G12">
        <f t="shared" si="0"/>
        <v>0.8346529917627149</v>
      </c>
      <c r="H12">
        <f t="shared" si="1"/>
        <v>-0.0030629645769154235</v>
      </c>
      <c r="I12">
        <v>1</v>
      </c>
    </row>
    <row r="13" spans="1:9" ht="15">
      <c r="A13" t="s">
        <v>135</v>
      </c>
      <c r="B13" t="s">
        <v>162</v>
      </c>
      <c r="C13">
        <v>1564293</v>
      </c>
      <c r="D13" t="s">
        <v>162</v>
      </c>
      <c r="E13">
        <v>1564293</v>
      </c>
      <c r="F13">
        <v>1896764.3027991133</v>
      </c>
      <c r="G13">
        <f t="shared" si="0"/>
        <v>0.8247165964118603</v>
      </c>
      <c r="H13">
        <f t="shared" si="1"/>
        <v>-0.011904822062483418</v>
      </c>
      <c r="I13">
        <v>1</v>
      </c>
    </row>
    <row r="14" spans="1:9" ht="15">
      <c r="A14" t="s">
        <v>136</v>
      </c>
      <c r="B14" t="s">
        <v>162</v>
      </c>
      <c r="C14">
        <v>1560857</v>
      </c>
      <c r="D14" t="s">
        <v>162</v>
      </c>
      <c r="E14">
        <v>1560857</v>
      </c>
      <c r="F14">
        <v>1898302.3197264336</v>
      </c>
      <c r="G14">
        <f t="shared" si="0"/>
        <v>0.8222383672928013</v>
      </c>
      <c r="H14">
        <f t="shared" si="1"/>
        <v>-0.002196519450000735</v>
      </c>
      <c r="I14">
        <v>1</v>
      </c>
    </row>
    <row r="15" spans="1:9" ht="15">
      <c r="A15" t="s">
        <v>137</v>
      </c>
      <c r="B15" t="s">
        <v>162</v>
      </c>
      <c r="C15">
        <v>1565516</v>
      </c>
      <c r="D15" t="s">
        <v>162</v>
      </c>
      <c r="E15">
        <v>1565516</v>
      </c>
      <c r="F15">
        <v>1898302</v>
      </c>
      <c r="G15">
        <f t="shared" si="0"/>
        <v>0.8246928044115215</v>
      </c>
      <c r="H15">
        <f t="shared" si="1"/>
        <v>0.002984898680660688</v>
      </c>
      <c r="I15">
        <v>1</v>
      </c>
    </row>
    <row r="16" spans="1:9" ht="15">
      <c r="A16" t="s">
        <v>138</v>
      </c>
      <c r="B16" t="s">
        <v>162</v>
      </c>
      <c r="C16">
        <v>1568011</v>
      </c>
      <c r="D16" t="s">
        <v>162</v>
      </c>
      <c r="E16">
        <v>1568011</v>
      </c>
      <c r="F16">
        <v>1898302</v>
      </c>
      <c r="G16">
        <f t="shared" si="0"/>
        <v>0.8260071369044546</v>
      </c>
      <c r="H16">
        <f t="shared" si="1"/>
        <v>0.001593723730706042</v>
      </c>
      <c r="I16">
        <v>1</v>
      </c>
    </row>
    <row r="17" spans="1:9" ht="15">
      <c r="A17" t="s">
        <v>269</v>
      </c>
      <c r="B17" t="s">
        <v>162</v>
      </c>
      <c r="C17">
        <f>+C16</f>
        <v>1568011</v>
      </c>
      <c r="D17" t="s">
        <v>162</v>
      </c>
      <c r="E17">
        <f>+E16</f>
        <v>1568011</v>
      </c>
      <c r="F17">
        <f>+F14</f>
        <v>1898302.3197264336</v>
      </c>
      <c r="G17">
        <f>+G16</f>
        <v>0.8260071369044546</v>
      </c>
      <c r="H17">
        <f>+SUM(H5:H16)</f>
        <v>-0.022831402965898678</v>
      </c>
      <c r="I17">
        <v>1</v>
      </c>
    </row>
    <row r="19" ht="15">
      <c r="A19" t="s">
        <v>328</v>
      </c>
    </row>
    <row r="20" ht="15">
      <c r="A20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329</v>
      </c>
    </row>
    <row r="2" ht="15">
      <c r="A2" t="s">
        <v>2</v>
      </c>
    </row>
    <row r="3" ht="15">
      <c r="A3" t="s">
        <v>3</v>
      </c>
    </row>
    <row r="4" spans="2:11" ht="15">
      <c r="B4" t="s">
        <v>140</v>
      </c>
      <c r="E4" t="s">
        <v>141</v>
      </c>
      <c r="H4" t="s">
        <v>142</v>
      </c>
      <c r="K4" t="s">
        <v>330</v>
      </c>
    </row>
    <row r="5" spans="2:11" ht="15">
      <c r="B5" t="s">
        <v>95</v>
      </c>
      <c r="E5" t="s">
        <v>95</v>
      </c>
      <c r="H5" t="s">
        <v>95</v>
      </c>
      <c r="K5" t="s">
        <v>95</v>
      </c>
    </row>
    <row r="6" ht="15">
      <c r="A6" t="s">
        <v>146</v>
      </c>
    </row>
    <row r="7" spans="1:11" ht="15">
      <c r="A7" t="s">
        <v>331</v>
      </c>
      <c r="B7">
        <f>180000*3</f>
        <v>540000</v>
      </c>
      <c r="K7">
        <f>+(150000+H7)/360000</f>
        <v>0.4166666666666667</v>
      </c>
    </row>
    <row r="8" spans="1:11" ht="15">
      <c r="A8" t="s">
        <v>332</v>
      </c>
      <c r="B8">
        <f>B7</f>
        <v>540000</v>
      </c>
      <c r="E8">
        <f>E7</f>
        <v>0</v>
      </c>
      <c r="H8">
        <f>H7</f>
        <v>0</v>
      </c>
      <c r="K8">
        <f>+K7</f>
        <v>0.4166666666666667</v>
      </c>
    </row>
    <row r="10" ht="15">
      <c r="A10" t="s">
        <v>333</v>
      </c>
    </row>
    <row r="12" ht="15">
      <c r="A12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334</v>
      </c>
    </row>
    <row r="2" ht="15">
      <c r="A2" t="s">
        <v>335</v>
      </c>
    </row>
    <row r="3" ht="15">
      <c r="A3" t="s">
        <v>336</v>
      </c>
    </row>
    <row r="4" ht="15">
      <c r="A4" t="s">
        <v>337</v>
      </c>
    </row>
    <row r="5" spans="1:15" ht="15">
      <c r="A5" t="s">
        <v>338</v>
      </c>
      <c r="B5" t="s">
        <v>339</v>
      </c>
      <c r="C5" t="s">
        <v>340</v>
      </c>
      <c r="D5" t="s">
        <v>341</v>
      </c>
      <c r="F5" t="s">
        <v>342</v>
      </c>
      <c r="I5" t="s">
        <v>343</v>
      </c>
      <c r="L5" t="s">
        <v>344</v>
      </c>
      <c r="O5" t="s">
        <v>345</v>
      </c>
    </row>
    <row r="6" spans="4:13" ht="15">
      <c r="D6" t="s">
        <v>346</v>
      </c>
      <c r="E6" t="s">
        <v>347</v>
      </c>
      <c r="F6" t="s">
        <v>348</v>
      </c>
      <c r="G6" t="s">
        <v>349</v>
      </c>
      <c r="H6" t="s">
        <v>350</v>
      </c>
      <c r="I6" t="s">
        <v>351</v>
      </c>
      <c r="J6" t="s">
        <v>352</v>
      </c>
      <c r="L6" t="s">
        <v>351</v>
      </c>
      <c r="M6" t="s">
        <v>352</v>
      </c>
    </row>
    <row r="7" spans="10:14" ht="15">
      <c r="J7" t="s">
        <v>346</v>
      </c>
      <c r="K7" t="s">
        <v>353</v>
      </c>
      <c r="M7" t="s">
        <v>346</v>
      </c>
      <c r="N7" t="s">
        <v>353</v>
      </c>
    </row>
    <row r="8" spans="1:11" ht="15">
      <c r="A8">
        <v>41915</v>
      </c>
      <c r="B8" t="s">
        <v>354</v>
      </c>
      <c r="C8" t="s">
        <v>355</v>
      </c>
      <c r="D8">
        <v>0</v>
      </c>
      <c r="E8" t="s">
        <v>356</v>
      </c>
      <c r="J8">
        <v>0</v>
      </c>
      <c r="K8" t="s">
        <v>357</v>
      </c>
    </row>
    <row r="9" spans="1:11" ht="15">
      <c r="A9">
        <v>41943</v>
      </c>
      <c r="B9" t="s">
        <v>358</v>
      </c>
      <c r="C9" t="s">
        <v>359</v>
      </c>
      <c r="D9">
        <v>1</v>
      </c>
      <c r="E9" t="s">
        <v>277</v>
      </c>
      <c r="F9">
        <v>0</v>
      </c>
      <c r="H9">
        <v>0</v>
      </c>
      <c r="J9">
        <v>0</v>
      </c>
      <c r="K9" t="s">
        <v>357</v>
      </c>
    </row>
    <row r="10" spans="1:11" ht="15">
      <c r="A10">
        <v>41948</v>
      </c>
      <c r="B10" t="s">
        <v>360</v>
      </c>
      <c r="C10" t="s">
        <v>361</v>
      </c>
      <c r="D10">
        <v>1</v>
      </c>
      <c r="E10" t="s">
        <v>362</v>
      </c>
      <c r="F10">
        <v>0</v>
      </c>
      <c r="H10">
        <v>0</v>
      </c>
      <c r="J10">
        <v>0</v>
      </c>
      <c r="K10" t="s">
        <v>357</v>
      </c>
    </row>
    <row r="11" spans="1:11" ht="15">
      <c r="A11">
        <v>41949</v>
      </c>
      <c r="B11" t="s">
        <v>354</v>
      </c>
      <c r="C11" t="s">
        <v>363</v>
      </c>
      <c r="D11">
        <v>1</v>
      </c>
      <c r="E11" t="s">
        <v>362</v>
      </c>
      <c r="F11">
        <v>0</v>
      </c>
      <c r="H11">
        <v>0</v>
      </c>
      <c r="K11" t="s">
        <v>364</v>
      </c>
    </row>
    <row r="12" spans="1:11" ht="15">
      <c r="A12">
        <v>41949</v>
      </c>
      <c r="B12" t="s">
        <v>354</v>
      </c>
      <c r="C12" t="s">
        <v>365</v>
      </c>
      <c r="D12">
        <v>1</v>
      </c>
      <c r="E12" t="s">
        <v>362</v>
      </c>
      <c r="F12">
        <v>0</v>
      </c>
      <c r="H12">
        <v>0</v>
      </c>
      <c r="J12">
        <v>0</v>
      </c>
      <c r="K12" t="s">
        <v>357</v>
      </c>
    </row>
    <row r="13" spans="1:11" ht="15">
      <c r="A13">
        <v>41955</v>
      </c>
      <c r="B13" t="s">
        <v>366</v>
      </c>
      <c r="C13" t="s">
        <v>361</v>
      </c>
      <c r="D13">
        <v>0</v>
      </c>
      <c r="E13" t="s">
        <v>367</v>
      </c>
      <c r="F13">
        <v>0</v>
      </c>
      <c r="H13">
        <v>0</v>
      </c>
      <c r="J13">
        <v>0</v>
      </c>
      <c r="K13" t="s">
        <v>357</v>
      </c>
    </row>
    <row r="14" spans="1:11" ht="15">
      <c r="A14">
        <v>41964</v>
      </c>
      <c r="B14" t="s">
        <v>354</v>
      </c>
      <c r="C14" t="s">
        <v>365</v>
      </c>
      <c r="D14">
        <v>1</v>
      </c>
      <c r="E14" t="s">
        <v>368</v>
      </c>
      <c r="F14">
        <v>0</v>
      </c>
      <c r="H14">
        <v>0</v>
      </c>
      <c r="J14">
        <v>0</v>
      </c>
      <c r="K14" t="s">
        <v>357</v>
      </c>
    </row>
    <row r="15" spans="1:10" ht="15">
      <c r="A15">
        <v>41970</v>
      </c>
      <c r="B15" t="s">
        <v>366</v>
      </c>
      <c r="C15" t="s">
        <v>369</v>
      </c>
      <c r="D15">
        <v>0</v>
      </c>
      <c r="E15" t="s">
        <v>370</v>
      </c>
      <c r="J15">
        <v>1</v>
      </c>
    </row>
    <row r="16" spans="1:15" ht="15">
      <c r="A16" t="s">
        <v>371</v>
      </c>
      <c r="D16">
        <f>SUM(D8:D13)</f>
        <v>4</v>
      </c>
      <c r="F16">
        <v>0</v>
      </c>
      <c r="O16">
        <v>113</v>
      </c>
    </row>
    <row r="17" spans="1:15" ht="15">
      <c r="A17" t="s">
        <v>372</v>
      </c>
      <c r="D17">
        <f>196+D16</f>
        <v>200</v>
      </c>
      <c r="F17">
        <v>0</v>
      </c>
      <c r="O17">
        <f>748+O16</f>
        <v>861</v>
      </c>
    </row>
    <row r="19" spans="1:15" ht="15">
      <c r="A19" t="s">
        <v>373</v>
      </c>
      <c r="O19" t="s">
        <v>64</v>
      </c>
    </row>
    <row r="20" spans="1:15" ht="15">
      <c r="A20" t="s">
        <v>374</v>
      </c>
      <c r="O20" t="s">
        <v>64</v>
      </c>
    </row>
    <row r="21" ht="15">
      <c r="A21" t="s">
        <v>375</v>
      </c>
    </row>
    <row r="22" ht="15">
      <c r="A22" t="s">
        <v>376</v>
      </c>
    </row>
    <row r="23" ht="15">
      <c r="A23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377</v>
      </c>
    </row>
    <row r="2" ht="15">
      <c r="A2" t="s">
        <v>378</v>
      </c>
    </row>
    <row r="3" spans="1:4" ht="15">
      <c r="A3" t="s">
        <v>338</v>
      </c>
      <c r="B3" t="s">
        <v>379</v>
      </c>
      <c r="C3" t="s">
        <v>380</v>
      </c>
      <c r="D3" t="s">
        <v>381</v>
      </c>
    </row>
    <row r="4" spans="4:7" ht="15">
      <c r="D4" t="s">
        <v>382</v>
      </c>
      <c r="E4" t="s">
        <v>383</v>
      </c>
      <c r="F4" t="s">
        <v>384</v>
      </c>
      <c r="G4" t="s">
        <v>385</v>
      </c>
    </row>
    <row r="5" spans="1:7" ht="15">
      <c r="A5" t="s">
        <v>386</v>
      </c>
      <c r="B5" t="s">
        <v>387</v>
      </c>
      <c r="C5" t="s">
        <v>388</v>
      </c>
      <c r="D5">
        <v>1</v>
      </c>
      <c r="E5">
        <v>0.5</v>
      </c>
      <c r="F5">
        <v>6</v>
      </c>
      <c r="G5" t="s">
        <v>386</v>
      </c>
    </row>
    <row r="6" spans="1:7" ht="15">
      <c r="A6" t="s">
        <v>386</v>
      </c>
      <c r="B6" t="s">
        <v>389</v>
      </c>
      <c r="C6" t="s">
        <v>388</v>
      </c>
      <c r="D6">
        <v>2</v>
      </c>
      <c r="E6">
        <v>0.5</v>
      </c>
      <c r="F6">
        <v>37</v>
      </c>
      <c r="G6" t="s">
        <v>386</v>
      </c>
    </row>
    <row r="7" spans="1:7" ht="15">
      <c r="A7" t="s">
        <v>386</v>
      </c>
      <c r="B7" t="s">
        <v>390</v>
      </c>
      <c r="C7" t="s">
        <v>388</v>
      </c>
      <c r="D7">
        <v>9</v>
      </c>
      <c r="E7">
        <v>0.5</v>
      </c>
      <c r="F7">
        <v>158</v>
      </c>
      <c r="G7" t="s">
        <v>386</v>
      </c>
    </row>
    <row r="8" spans="1:7" ht="15">
      <c r="A8" t="s">
        <v>386</v>
      </c>
      <c r="B8" t="s">
        <v>391</v>
      </c>
      <c r="C8" t="s">
        <v>388</v>
      </c>
      <c r="D8">
        <v>15</v>
      </c>
      <c r="E8">
        <v>0.5</v>
      </c>
      <c r="F8">
        <v>494</v>
      </c>
      <c r="G8" t="s">
        <v>386</v>
      </c>
    </row>
    <row r="9" spans="1:7" ht="15">
      <c r="A9" t="s">
        <v>386</v>
      </c>
      <c r="B9" t="s">
        <v>358</v>
      </c>
      <c r="C9" t="s">
        <v>388</v>
      </c>
      <c r="D9">
        <v>2</v>
      </c>
      <c r="E9">
        <v>0.5</v>
      </c>
      <c r="F9">
        <v>28</v>
      </c>
      <c r="G9" t="s">
        <v>386</v>
      </c>
    </row>
    <row r="10" spans="1:7" ht="15">
      <c r="A10" t="s">
        <v>386</v>
      </c>
      <c r="B10" t="s">
        <v>389</v>
      </c>
      <c r="C10" t="s">
        <v>392</v>
      </c>
      <c r="D10">
        <v>3</v>
      </c>
      <c r="E10">
        <v>0.5</v>
      </c>
      <c r="F10">
        <v>58</v>
      </c>
      <c r="G10" t="s">
        <v>386</v>
      </c>
    </row>
    <row r="11" spans="1:7" ht="15">
      <c r="A11" t="s">
        <v>386</v>
      </c>
      <c r="B11" t="s">
        <v>390</v>
      </c>
      <c r="C11" t="s">
        <v>392</v>
      </c>
      <c r="D11">
        <v>2</v>
      </c>
      <c r="E11">
        <v>0.5</v>
      </c>
      <c r="F11">
        <v>24</v>
      </c>
      <c r="G11" t="s">
        <v>386</v>
      </c>
    </row>
    <row r="12" spans="1:7" ht="15">
      <c r="A12" t="s">
        <v>386</v>
      </c>
      <c r="B12" t="s">
        <v>391</v>
      </c>
      <c r="C12" t="s">
        <v>392</v>
      </c>
      <c r="D12">
        <v>6</v>
      </c>
      <c r="E12">
        <v>0.5</v>
      </c>
      <c r="F12">
        <v>115</v>
      </c>
      <c r="G12" t="s">
        <v>386</v>
      </c>
    </row>
    <row r="13" spans="1:7" ht="15">
      <c r="A13" t="s">
        <v>386</v>
      </c>
      <c r="B13" t="s">
        <v>389</v>
      </c>
      <c r="C13" t="s">
        <v>393</v>
      </c>
      <c r="D13">
        <v>1</v>
      </c>
      <c r="E13">
        <v>0.5</v>
      </c>
      <c r="F13">
        <v>18</v>
      </c>
      <c r="G13" t="s">
        <v>386</v>
      </c>
    </row>
    <row r="14" spans="1:7" ht="15">
      <c r="A14" t="s">
        <v>386</v>
      </c>
      <c r="B14" t="s">
        <v>390</v>
      </c>
      <c r="C14" t="s">
        <v>393</v>
      </c>
      <c r="D14">
        <v>2</v>
      </c>
      <c r="E14">
        <v>0.5</v>
      </c>
      <c r="F14">
        <v>13</v>
      </c>
      <c r="G14" t="s">
        <v>386</v>
      </c>
    </row>
    <row r="15" spans="1:7" ht="15">
      <c r="A15" t="s">
        <v>386</v>
      </c>
      <c r="B15" t="s">
        <v>391</v>
      </c>
      <c r="C15" t="s">
        <v>393</v>
      </c>
      <c r="D15">
        <v>1</v>
      </c>
      <c r="E15">
        <v>0.5</v>
      </c>
      <c r="F15">
        <v>15</v>
      </c>
      <c r="G15" t="s">
        <v>386</v>
      </c>
    </row>
    <row r="16" spans="1:7" ht="15">
      <c r="A16" t="s">
        <v>386</v>
      </c>
      <c r="B16" t="s">
        <v>387</v>
      </c>
      <c r="C16" t="s">
        <v>394</v>
      </c>
      <c r="D16">
        <v>1</v>
      </c>
      <c r="E16">
        <v>0.5</v>
      </c>
      <c r="F16">
        <v>6</v>
      </c>
      <c r="G16" t="s">
        <v>386</v>
      </c>
    </row>
    <row r="17" spans="1:7" ht="15">
      <c r="A17" t="s">
        <v>386</v>
      </c>
      <c r="B17" t="s">
        <v>389</v>
      </c>
      <c r="C17" t="s">
        <v>394</v>
      </c>
      <c r="D17">
        <v>1</v>
      </c>
      <c r="E17">
        <v>0.5</v>
      </c>
      <c r="F17">
        <v>23</v>
      </c>
      <c r="G17" t="s">
        <v>386</v>
      </c>
    </row>
    <row r="18" spans="1:7" ht="15">
      <c r="A18" t="s">
        <v>386</v>
      </c>
      <c r="B18" t="s">
        <v>395</v>
      </c>
      <c r="C18" t="s">
        <v>394</v>
      </c>
      <c r="D18">
        <v>2</v>
      </c>
      <c r="E18">
        <v>0.5</v>
      </c>
      <c r="F18">
        <v>10</v>
      </c>
      <c r="G18" t="s">
        <v>386</v>
      </c>
    </row>
    <row r="19" spans="1:7" ht="15">
      <c r="A19" t="s">
        <v>386</v>
      </c>
      <c r="B19" t="s">
        <v>396</v>
      </c>
      <c r="C19" t="s">
        <v>394</v>
      </c>
      <c r="D19">
        <v>1</v>
      </c>
      <c r="E19">
        <v>0.5</v>
      </c>
      <c r="F19">
        <v>2</v>
      </c>
      <c r="G19" t="s">
        <v>386</v>
      </c>
    </row>
    <row r="20" spans="1:7" ht="15">
      <c r="A20" t="s">
        <v>386</v>
      </c>
      <c r="B20" t="s">
        <v>390</v>
      </c>
      <c r="C20" t="s">
        <v>394</v>
      </c>
      <c r="D20">
        <v>11</v>
      </c>
      <c r="E20">
        <v>0.5</v>
      </c>
      <c r="F20">
        <v>187</v>
      </c>
      <c r="G20" t="s">
        <v>386</v>
      </c>
    </row>
    <row r="21" spans="1:7" ht="15">
      <c r="A21" t="s">
        <v>386</v>
      </c>
      <c r="B21" t="s">
        <v>391</v>
      </c>
      <c r="C21" t="s">
        <v>394</v>
      </c>
      <c r="D21">
        <v>5</v>
      </c>
      <c r="E21">
        <v>0.5</v>
      </c>
      <c r="F21">
        <v>132</v>
      </c>
      <c r="G21" t="s">
        <v>386</v>
      </c>
    </row>
    <row r="22" spans="1:7" ht="15">
      <c r="A22" t="s">
        <v>386</v>
      </c>
      <c r="B22" t="s">
        <v>358</v>
      </c>
      <c r="C22" t="s">
        <v>394</v>
      </c>
      <c r="D22">
        <v>1</v>
      </c>
      <c r="E22">
        <v>0.5</v>
      </c>
      <c r="F22">
        <v>29</v>
      </c>
      <c r="G22" t="s">
        <v>386</v>
      </c>
    </row>
    <row r="23" spans="1:7" ht="15">
      <c r="A23" t="s">
        <v>386</v>
      </c>
      <c r="B23" t="s">
        <v>389</v>
      </c>
      <c r="C23" t="s">
        <v>397</v>
      </c>
      <c r="D23">
        <v>1</v>
      </c>
      <c r="E23">
        <v>0.5</v>
      </c>
      <c r="F23">
        <v>6</v>
      </c>
      <c r="G23" t="s">
        <v>386</v>
      </c>
    </row>
    <row r="24" spans="1:7" ht="15">
      <c r="A24" t="s">
        <v>386</v>
      </c>
      <c r="B24" t="s">
        <v>366</v>
      </c>
      <c r="C24" t="s">
        <v>397</v>
      </c>
      <c r="D24">
        <v>2</v>
      </c>
      <c r="E24">
        <v>0.5</v>
      </c>
      <c r="F24">
        <v>38</v>
      </c>
      <c r="G24" t="s">
        <v>386</v>
      </c>
    </row>
    <row r="25" spans="1:7" ht="15">
      <c r="A25" t="s">
        <v>386</v>
      </c>
      <c r="B25" t="s">
        <v>395</v>
      </c>
      <c r="C25" t="s">
        <v>397</v>
      </c>
      <c r="D25">
        <v>1</v>
      </c>
      <c r="E25">
        <v>0.5</v>
      </c>
      <c r="F25">
        <v>3</v>
      </c>
      <c r="G25" t="s">
        <v>386</v>
      </c>
    </row>
    <row r="26" spans="1:7" ht="15">
      <c r="A26" t="s">
        <v>386</v>
      </c>
      <c r="B26" t="s">
        <v>354</v>
      </c>
      <c r="C26" t="s">
        <v>397</v>
      </c>
      <c r="D26">
        <v>5</v>
      </c>
      <c r="E26">
        <v>0.5</v>
      </c>
      <c r="F26">
        <v>62</v>
      </c>
      <c r="G26" t="s">
        <v>386</v>
      </c>
    </row>
    <row r="27" spans="1:7" ht="15">
      <c r="A27" t="s">
        <v>386</v>
      </c>
      <c r="B27" t="s">
        <v>366</v>
      </c>
      <c r="C27" t="s">
        <v>397</v>
      </c>
      <c r="D27">
        <v>1</v>
      </c>
      <c r="E27">
        <v>0.5</v>
      </c>
      <c r="F27">
        <v>42</v>
      </c>
      <c r="G27" t="s">
        <v>386</v>
      </c>
    </row>
    <row r="28" spans="1:7" ht="15">
      <c r="A28" t="s">
        <v>386</v>
      </c>
      <c r="B28" t="s">
        <v>390</v>
      </c>
      <c r="C28" t="s">
        <v>397</v>
      </c>
      <c r="D28">
        <v>5</v>
      </c>
      <c r="E28">
        <v>0.5</v>
      </c>
      <c r="F28">
        <v>59</v>
      </c>
      <c r="G28" t="s">
        <v>386</v>
      </c>
    </row>
    <row r="29" spans="1:7" ht="15">
      <c r="A29" t="s">
        <v>386</v>
      </c>
      <c r="B29" t="s">
        <v>391</v>
      </c>
      <c r="C29" t="s">
        <v>397</v>
      </c>
      <c r="D29">
        <v>18</v>
      </c>
      <c r="E29">
        <v>0.5</v>
      </c>
      <c r="F29">
        <v>268</v>
      </c>
      <c r="G29" t="s">
        <v>386</v>
      </c>
    </row>
    <row r="30" spans="1:7" ht="15">
      <c r="A30" t="s">
        <v>386</v>
      </c>
      <c r="B30" t="s">
        <v>358</v>
      </c>
      <c r="C30" t="s">
        <v>397</v>
      </c>
      <c r="D30">
        <v>4</v>
      </c>
      <c r="E30">
        <v>0.5</v>
      </c>
      <c r="F30">
        <v>93</v>
      </c>
      <c r="G30" t="s">
        <v>386</v>
      </c>
    </row>
    <row r="31" spans="1:7" ht="15">
      <c r="A31" t="s">
        <v>386</v>
      </c>
      <c r="B31" t="s">
        <v>389</v>
      </c>
      <c r="C31" t="s">
        <v>398</v>
      </c>
      <c r="D31">
        <v>1</v>
      </c>
      <c r="E31">
        <v>0.5</v>
      </c>
      <c r="F31">
        <v>15</v>
      </c>
      <c r="G31" t="s">
        <v>386</v>
      </c>
    </row>
    <row r="32" spans="1:7" ht="15">
      <c r="A32" t="s">
        <v>386</v>
      </c>
      <c r="B32" t="s">
        <v>358</v>
      </c>
      <c r="C32" t="s">
        <v>398</v>
      </c>
      <c r="D32">
        <v>1</v>
      </c>
      <c r="E32">
        <v>0.5</v>
      </c>
      <c r="F32">
        <v>20</v>
      </c>
      <c r="G32" t="s">
        <v>386</v>
      </c>
    </row>
    <row r="33" spans="1:7" ht="15">
      <c r="A33" t="s">
        <v>386</v>
      </c>
      <c r="B33" t="s">
        <v>366</v>
      </c>
      <c r="C33" t="s">
        <v>399</v>
      </c>
      <c r="D33">
        <v>2</v>
      </c>
      <c r="E33">
        <v>0.5</v>
      </c>
      <c r="F33">
        <v>5</v>
      </c>
      <c r="G33" t="s">
        <v>400</v>
      </c>
    </row>
    <row r="34" spans="1:7" ht="15">
      <c r="A34" t="s">
        <v>386</v>
      </c>
      <c r="B34" t="s">
        <v>401</v>
      </c>
      <c r="C34" t="s">
        <v>399</v>
      </c>
      <c r="D34">
        <v>1</v>
      </c>
      <c r="E34">
        <v>0.5</v>
      </c>
      <c r="F34">
        <v>4</v>
      </c>
      <c r="G34" t="s">
        <v>400</v>
      </c>
    </row>
    <row r="35" spans="1:7" ht="15">
      <c r="A35" t="s">
        <v>386</v>
      </c>
      <c r="B35" t="s">
        <v>354</v>
      </c>
      <c r="C35" t="s">
        <v>399</v>
      </c>
      <c r="D35">
        <v>5</v>
      </c>
      <c r="E35">
        <v>0.5</v>
      </c>
      <c r="F35">
        <v>46</v>
      </c>
      <c r="G35" t="s">
        <v>400</v>
      </c>
    </row>
    <row r="36" spans="1:7" ht="15">
      <c r="A36" t="s">
        <v>386</v>
      </c>
      <c r="B36" t="s">
        <v>396</v>
      </c>
      <c r="C36" t="s">
        <v>399</v>
      </c>
      <c r="D36">
        <v>4</v>
      </c>
      <c r="E36">
        <v>0.5</v>
      </c>
      <c r="F36">
        <v>33</v>
      </c>
      <c r="G36" t="s">
        <v>400</v>
      </c>
    </row>
    <row r="37" spans="1:7" ht="15">
      <c r="A37" t="s">
        <v>386</v>
      </c>
      <c r="B37" t="s">
        <v>390</v>
      </c>
      <c r="C37" t="s">
        <v>399</v>
      </c>
      <c r="D37">
        <v>6</v>
      </c>
      <c r="E37">
        <v>0.5</v>
      </c>
      <c r="F37">
        <v>53</v>
      </c>
      <c r="G37" t="s">
        <v>400</v>
      </c>
    </row>
    <row r="38" spans="1:7" ht="15">
      <c r="A38" t="s">
        <v>386</v>
      </c>
      <c r="B38" t="s">
        <v>391</v>
      </c>
      <c r="C38" t="s">
        <v>399</v>
      </c>
      <c r="D38">
        <v>4</v>
      </c>
      <c r="E38">
        <v>0.5</v>
      </c>
      <c r="F38">
        <v>86</v>
      </c>
      <c r="G38" t="s">
        <v>400</v>
      </c>
    </row>
    <row r="39" spans="1:7" ht="15">
      <c r="A39" t="s">
        <v>386</v>
      </c>
      <c r="B39" t="s">
        <v>402</v>
      </c>
      <c r="C39" t="s">
        <v>399</v>
      </c>
      <c r="D39">
        <v>1</v>
      </c>
      <c r="E39">
        <v>0.5</v>
      </c>
      <c r="F39">
        <v>11</v>
      </c>
      <c r="G39" t="s">
        <v>400</v>
      </c>
    </row>
    <row r="40" spans="1:7" ht="15">
      <c r="A40" t="s">
        <v>386</v>
      </c>
      <c r="B40" t="s">
        <v>358</v>
      </c>
      <c r="C40" t="s">
        <v>399</v>
      </c>
      <c r="D40">
        <v>1</v>
      </c>
      <c r="E40">
        <v>0.5</v>
      </c>
      <c r="F40">
        <v>8</v>
      </c>
      <c r="G40" t="s">
        <v>400</v>
      </c>
    </row>
    <row r="41" spans="1:7" ht="15">
      <c r="A41" t="s">
        <v>386</v>
      </c>
      <c r="B41" t="s">
        <v>389</v>
      </c>
      <c r="C41" t="s">
        <v>403</v>
      </c>
      <c r="D41">
        <v>1</v>
      </c>
      <c r="E41">
        <v>0.5</v>
      </c>
      <c r="F41">
        <v>65</v>
      </c>
      <c r="G41" t="s">
        <v>404</v>
      </c>
    </row>
    <row r="42" spans="1:7" ht="15">
      <c r="A42" t="s">
        <v>386</v>
      </c>
      <c r="B42" t="s">
        <v>366</v>
      </c>
      <c r="C42" t="s">
        <v>403</v>
      </c>
      <c r="D42">
        <v>1</v>
      </c>
      <c r="E42">
        <v>0.5</v>
      </c>
      <c r="F42">
        <v>12</v>
      </c>
      <c r="G42" t="s">
        <v>404</v>
      </c>
    </row>
    <row r="43" spans="1:7" ht="15">
      <c r="A43" t="s">
        <v>386</v>
      </c>
      <c r="B43" t="s">
        <v>395</v>
      </c>
      <c r="C43" t="s">
        <v>403</v>
      </c>
      <c r="D43">
        <v>1</v>
      </c>
      <c r="E43">
        <v>0.5</v>
      </c>
      <c r="F43">
        <v>2</v>
      </c>
      <c r="G43" t="s">
        <v>404</v>
      </c>
    </row>
    <row r="44" spans="1:7" ht="15">
      <c r="A44" t="s">
        <v>386</v>
      </c>
      <c r="B44" t="s">
        <v>401</v>
      </c>
      <c r="C44" t="s">
        <v>403</v>
      </c>
      <c r="D44">
        <v>1</v>
      </c>
      <c r="E44">
        <v>0.5</v>
      </c>
      <c r="F44">
        <v>65</v>
      </c>
      <c r="G44" t="s">
        <v>404</v>
      </c>
    </row>
    <row r="45" spans="1:7" ht="15">
      <c r="A45" t="s">
        <v>386</v>
      </c>
      <c r="B45" t="s">
        <v>354</v>
      </c>
      <c r="C45" t="s">
        <v>403</v>
      </c>
      <c r="D45">
        <v>1</v>
      </c>
      <c r="E45">
        <v>0.5</v>
      </c>
      <c r="F45">
        <v>81</v>
      </c>
      <c r="G45" t="s">
        <v>404</v>
      </c>
    </row>
    <row r="46" spans="1:7" ht="15">
      <c r="A46" t="s">
        <v>386</v>
      </c>
      <c r="B46" t="s">
        <v>390</v>
      </c>
      <c r="C46" t="s">
        <v>403</v>
      </c>
      <c r="D46">
        <v>1</v>
      </c>
      <c r="E46">
        <v>0.5</v>
      </c>
      <c r="F46">
        <v>78</v>
      </c>
      <c r="G46" t="s">
        <v>404</v>
      </c>
    </row>
    <row r="47" spans="1:7" ht="15">
      <c r="A47" t="s">
        <v>386</v>
      </c>
      <c r="B47" t="s">
        <v>391</v>
      </c>
      <c r="C47" t="s">
        <v>403</v>
      </c>
      <c r="D47">
        <v>1</v>
      </c>
      <c r="E47">
        <v>0.5</v>
      </c>
      <c r="F47">
        <v>120</v>
      </c>
      <c r="G47" t="s">
        <v>404</v>
      </c>
    </row>
    <row r="48" spans="1:7" ht="15">
      <c r="A48" t="s">
        <v>386</v>
      </c>
      <c r="B48" t="s">
        <v>402</v>
      </c>
      <c r="C48" t="s">
        <v>403</v>
      </c>
      <c r="D48">
        <v>1</v>
      </c>
      <c r="E48">
        <v>0.5</v>
      </c>
      <c r="F48">
        <v>15</v>
      </c>
      <c r="G48" t="s">
        <v>404</v>
      </c>
    </row>
    <row r="49" spans="1:6" ht="15">
      <c r="A49" t="s">
        <v>371</v>
      </c>
      <c r="D49">
        <f>SUM(D5:D48)</f>
        <v>137</v>
      </c>
      <c r="F49">
        <f>SUM(F5:F48)</f>
        <v>2645</v>
      </c>
    </row>
    <row r="50" spans="1:6" ht="15">
      <c r="A50" t="s">
        <v>279</v>
      </c>
      <c r="D50">
        <f>405+D49</f>
        <v>542</v>
      </c>
      <c r="F50">
        <f>5869+F49</f>
        <v>8514</v>
      </c>
    </row>
    <row r="52" ht="15">
      <c r="A52" t="s">
        <v>405</v>
      </c>
    </row>
    <row r="53" ht="15">
      <c r="A53" t="s">
        <v>406</v>
      </c>
    </row>
    <row r="55" ht="15">
      <c r="A55" t="s">
        <v>76</v>
      </c>
    </row>
    <row r="57" ht="15">
      <c r="D57" t="s">
        <v>64</v>
      </c>
    </row>
    <row r="58" ht="15">
      <c r="F58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2</v>
      </c>
    </row>
    <row r="3" ht="15">
      <c r="A3" t="s">
        <v>3</v>
      </c>
    </row>
    <row r="4" ht="15">
      <c r="A4" t="s">
        <v>78</v>
      </c>
    </row>
    <row r="5" spans="1:2" ht="15">
      <c r="A5" t="s">
        <v>79</v>
      </c>
      <c r="B5" t="s">
        <v>80</v>
      </c>
    </row>
    <row r="6" ht="15">
      <c r="A6" t="s">
        <v>81</v>
      </c>
    </row>
    <row r="7" spans="1:2" ht="15">
      <c r="A7" t="s">
        <v>82</v>
      </c>
      <c r="B7" t="s">
        <v>80</v>
      </c>
    </row>
    <row r="8" spans="1:2" ht="15">
      <c r="A8" t="s">
        <v>83</v>
      </c>
      <c r="B8">
        <v>29740510</v>
      </c>
    </row>
    <row r="9" spans="1:2" ht="15">
      <c r="A9" t="s">
        <v>84</v>
      </c>
      <c r="B9" t="s">
        <v>80</v>
      </c>
    </row>
    <row r="10" spans="1:2" ht="15">
      <c r="A10" t="s">
        <v>85</v>
      </c>
      <c r="B10">
        <v>0.55</v>
      </c>
    </row>
    <row r="11" spans="1:2" ht="15">
      <c r="A11" t="s">
        <v>86</v>
      </c>
      <c r="B11">
        <v>82928</v>
      </c>
    </row>
    <row r="12" spans="1:2" ht="15">
      <c r="A12" t="s">
        <v>87</v>
      </c>
      <c r="B12">
        <v>18.74</v>
      </c>
    </row>
    <row r="13" spans="1:2" ht="15">
      <c r="A13" t="s">
        <v>88</v>
      </c>
      <c r="B13">
        <v>165.69</v>
      </c>
    </row>
    <row r="15" ht="15">
      <c r="A15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2</v>
      </c>
    </row>
    <row r="3" ht="15">
      <c r="A3" t="s">
        <v>3</v>
      </c>
    </row>
    <row r="4" spans="2:5" ht="15">
      <c r="B4" t="s">
        <v>90</v>
      </c>
      <c r="E4" t="s">
        <v>91</v>
      </c>
    </row>
    <row r="5" spans="1:7" ht="15">
      <c r="A5" t="s">
        <v>92</v>
      </c>
      <c r="B5" t="s">
        <v>93</v>
      </c>
      <c r="C5" t="s">
        <v>94</v>
      </c>
      <c r="D5" t="s">
        <v>95</v>
      </c>
      <c r="E5" t="s">
        <v>93</v>
      </c>
      <c r="F5" t="s">
        <v>94</v>
      </c>
      <c r="G5" t="s">
        <v>95</v>
      </c>
    </row>
    <row r="6" spans="1:7" ht="15">
      <c r="A6" t="s">
        <v>96</v>
      </c>
      <c r="B6">
        <v>15.366104443296</v>
      </c>
      <c r="C6">
        <v>11469</v>
      </c>
      <c r="D6">
        <f>SUM(B6:C6)</f>
        <v>11484.366104443296</v>
      </c>
      <c r="E6">
        <v>151</v>
      </c>
      <c r="F6">
        <v>960</v>
      </c>
      <c r="G6">
        <f>SUM(E6:F6)</f>
        <v>1111</v>
      </c>
    </row>
    <row r="7" spans="1:7" ht="15">
      <c r="A7" t="s">
        <v>97</v>
      </c>
      <c r="B7">
        <v>19914.376296114</v>
      </c>
      <c r="C7">
        <v>1</v>
      </c>
      <c r="D7">
        <f aca="true" t="shared" si="0" ref="D7:D17">SUM(B7:C7)</f>
        <v>19915.376296114</v>
      </c>
      <c r="E7">
        <v>597</v>
      </c>
      <c r="F7">
        <v>0</v>
      </c>
      <c r="G7">
        <f aca="true" t="shared" si="1" ref="G7:G17">SUM(E7:F7)</f>
        <v>597</v>
      </c>
    </row>
    <row r="8" spans="1:7" ht="15">
      <c r="A8" t="s">
        <v>98</v>
      </c>
      <c r="B8">
        <v>28660.3274389056</v>
      </c>
      <c r="C8">
        <v>14369</v>
      </c>
      <c r="D8">
        <f t="shared" si="0"/>
        <v>43029.3274389056</v>
      </c>
      <c r="E8">
        <v>2800</v>
      </c>
      <c r="F8">
        <v>526</v>
      </c>
      <c r="G8">
        <f t="shared" si="1"/>
        <v>3326</v>
      </c>
    </row>
    <row r="9" spans="1:7" ht="15">
      <c r="A9" t="s">
        <v>99</v>
      </c>
      <c r="B9">
        <v>14496.8293540635</v>
      </c>
      <c r="C9">
        <v>16</v>
      </c>
      <c r="D9">
        <f t="shared" si="0"/>
        <v>14512.8293540635</v>
      </c>
      <c r="E9">
        <v>1493</v>
      </c>
      <c r="F9">
        <v>0</v>
      </c>
      <c r="G9">
        <f t="shared" si="1"/>
        <v>1493</v>
      </c>
    </row>
    <row r="10" spans="1:7" ht="15">
      <c r="A10" t="s">
        <v>100</v>
      </c>
      <c r="B10">
        <v>2986.41539000064</v>
      </c>
      <c r="C10">
        <v>1154988</v>
      </c>
      <c r="D10">
        <f t="shared" si="0"/>
        <v>1157974.4153900007</v>
      </c>
      <c r="E10">
        <v>449</v>
      </c>
      <c r="F10">
        <v>38861</v>
      </c>
      <c r="G10">
        <f t="shared" si="1"/>
        <v>39310</v>
      </c>
    </row>
    <row r="11" spans="1:7" ht="15">
      <c r="A11" t="s">
        <v>101</v>
      </c>
      <c r="B11">
        <v>10.363163070736</v>
      </c>
      <c r="C11">
        <v>252750</v>
      </c>
      <c r="D11">
        <f t="shared" si="0"/>
        <v>252760.36316307072</v>
      </c>
      <c r="E11">
        <v>0</v>
      </c>
      <c r="F11">
        <v>5181</v>
      </c>
      <c r="G11">
        <f t="shared" si="1"/>
        <v>5181</v>
      </c>
    </row>
    <row r="12" spans="1:7" ht="15">
      <c r="A12" t="s">
        <v>102</v>
      </c>
      <c r="B12">
        <v>143956.259549934</v>
      </c>
      <c r="C12">
        <v>120981</v>
      </c>
      <c r="D12">
        <f t="shared" si="0"/>
        <v>264937.259549934</v>
      </c>
      <c r="E12">
        <v>1940</v>
      </c>
      <c r="F12">
        <v>10944</v>
      </c>
      <c r="G12">
        <f t="shared" si="1"/>
        <v>12884</v>
      </c>
    </row>
    <row r="13" spans="1:7" ht="15">
      <c r="A13" t="s">
        <v>103</v>
      </c>
      <c r="B13">
        <v>985.70133710136</v>
      </c>
      <c r="C13">
        <v>187413</v>
      </c>
      <c r="D13">
        <f t="shared" si="0"/>
        <v>188398.70133710135</v>
      </c>
      <c r="E13">
        <v>179</v>
      </c>
      <c r="F13">
        <v>9662</v>
      </c>
      <c r="G13">
        <f t="shared" si="1"/>
        <v>9841</v>
      </c>
    </row>
    <row r="14" spans="1:7" ht="15">
      <c r="A14" t="s">
        <v>104</v>
      </c>
      <c r="B14">
        <v>15296.1633228604</v>
      </c>
      <c r="C14">
        <v>9189</v>
      </c>
      <c r="D14">
        <f t="shared" si="0"/>
        <v>24485.1633228604</v>
      </c>
      <c r="E14">
        <v>849</v>
      </c>
      <c r="F14">
        <v>0</v>
      </c>
      <c r="G14">
        <f t="shared" si="1"/>
        <v>849</v>
      </c>
    </row>
    <row r="15" spans="1:7" ht="15">
      <c r="A15" t="s">
        <v>105</v>
      </c>
      <c r="B15">
        <v>1460.35638650464</v>
      </c>
      <c r="C15">
        <v>40947</v>
      </c>
      <c r="D15">
        <f t="shared" si="0"/>
        <v>42407.35638650464</v>
      </c>
      <c r="E15">
        <v>752</v>
      </c>
      <c r="F15">
        <v>467</v>
      </c>
      <c r="G15">
        <f t="shared" si="1"/>
        <v>1219</v>
      </c>
    </row>
    <row r="16" spans="1:7" ht="15">
      <c r="A16" t="s">
        <v>106</v>
      </c>
      <c r="B16">
        <v>49775.9037918707</v>
      </c>
      <c r="C16">
        <v>11327</v>
      </c>
      <c r="D16">
        <f t="shared" si="0"/>
        <v>61102.9037918707</v>
      </c>
      <c r="E16">
        <v>3822</v>
      </c>
      <c r="F16">
        <v>933</v>
      </c>
      <c r="G16">
        <f t="shared" si="1"/>
        <v>4755</v>
      </c>
    </row>
    <row r="17" spans="1:7" ht="15">
      <c r="A17" t="s">
        <v>107</v>
      </c>
      <c r="B17">
        <v>2567.54693841866</v>
      </c>
      <c r="C17">
        <v>63321</v>
      </c>
      <c r="D17">
        <f t="shared" si="0"/>
        <v>65888.54693841866</v>
      </c>
      <c r="E17">
        <v>533</v>
      </c>
      <c r="F17">
        <v>1829</v>
      </c>
      <c r="G17">
        <f t="shared" si="1"/>
        <v>2362</v>
      </c>
    </row>
    <row r="18" spans="1:7" ht="15">
      <c r="A18" t="s">
        <v>95</v>
      </c>
      <c r="B18">
        <f aca="true" t="shared" si="2" ref="B18:G18">SUM(B6:B17)</f>
        <v>280125.6090732875</v>
      </c>
      <c r="C18">
        <f t="shared" si="2"/>
        <v>1866771</v>
      </c>
      <c r="D18">
        <f t="shared" si="2"/>
        <v>2146896.609073288</v>
      </c>
      <c r="E18">
        <f t="shared" si="2"/>
        <v>13565</v>
      </c>
      <c r="F18">
        <f t="shared" si="2"/>
        <v>69363</v>
      </c>
      <c r="G18">
        <f t="shared" si="2"/>
        <v>82928</v>
      </c>
    </row>
    <row r="20" ht="15">
      <c r="A20" t="s">
        <v>76</v>
      </c>
    </row>
    <row r="22" ht="15">
      <c r="C22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2</v>
      </c>
    </row>
    <row r="3" ht="15">
      <c r="A3" t="s">
        <v>3</v>
      </c>
    </row>
    <row r="4" ht="15">
      <c r="A4" t="s">
        <v>109</v>
      </c>
    </row>
    <row r="5" spans="1:9" ht="15">
      <c r="A5" t="s">
        <v>92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</row>
    <row r="6" spans="1:9" ht="15">
      <c r="A6" t="s">
        <v>96</v>
      </c>
      <c r="B6">
        <v>158</v>
      </c>
      <c r="C6">
        <v>0</v>
      </c>
      <c r="D6">
        <v>0</v>
      </c>
      <c r="E6">
        <v>14</v>
      </c>
      <c r="F6">
        <v>3</v>
      </c>
      <c r="G6">
        <v>72</v>
      </c>
      <c r="H6">
        <v>0</v>
      </c>
      <c r="I6">
        <v>7</v>
      </c>
    </row>
    <row r="7" spans="1:9" ht="15">
      <c r="A7" t="s">
        <v>97</v>
      </c>
      <c r="B7">
        <v>47</v>
      </c>
      <c r="C7">
        <v>0</v>
      </c>
      <c r="D7">
        <v>0</v>
      </c>
      <c r="E7">
        <v>6</v>
      </c>
      <c r="F7">
        <v>0</v>
      </c>
      <c r="G7">
        <v>33</v>
      </c>
      <c r="H7">
        <v>40</v>
      </c>
      <c r="I7">
        <v>3</v>
      </c>
    </row>
    <row r="8" spans="1:9" ht="15">
      <c r="A8" t="s">
        <v>98</v>
      </c>
      <c r="B8">
        <v>50</v>
      </c>
      <c r="C8">
        <v>13</v>
      </c>
      <c r="D8">
        <v>0</v>
      </c>
      <c r="E8">
        <v>5</v>
      </c>
      <c r="F8">
        <v>7</v>
      </c>
      <c r="G8">
        <v>50</v>
      </c>
      <c r="H8">
        <v>4</v>
      </c>
      <c r="I8">
        <v>8</v>
      </c>
    </row>
    <row r="9" spans="1:9" ht="15">
      <c r="A9" t="s">
        <v>99</v>
      </c>
      <c r="B9">
        <v>353</v>
      </c>
      <c r="C9">
        <v>0</v>
      </c>
      <c r="D9">
        <v>0</v>
      </c>
      <c r="E9">
        <v>48</v>
      </c>
      <c r="F9">
        <v>4</v>
      </c>
      <c r="G9">
        <v>151</v>
      </c>
      <c r="H9">
        <v>1</v>
      </c>
      <c r="I9">
        <v>15</v>
      </c>
    </row>
    <row r="10" spans="1:9" ht="15">
      <c r="A10" t="s">
        <v>100</v>
      </c>
      <c r="B10">
        <v>1604</v>
      </c>
      <c r="C10">
        <v>73</v>
      </c>
      <c r="D10">
        <v>0</v>
      </c>
      <c r="E10">
        <v>202</v>
      </c>
      <c r="F10">
        <v>14</v>
      </c>
      <c r="G10">
        <v>797</v>
      </c>
      <c r="H10">
        <v>375</v>
      </c>
      <c r="I10">
        <v>81</v>
      </c>
    </row>
    <row r="11" spans="1:9" ht="15">
      <c r="A11" t="s">
        <v>101</v>
      </c>
      <c r="B11">
        <v>223</v>
      </c>
      <c r="C11">
        <v>12</v>
      </c>
      <c r="D11">
        <v>0</v>
      </c>
      <c r="E11">
        <v>82</v>
      </c>
      <c r="F11">
        <v>17</v>
      </c>
      <c r="G11">
        <v>153</v>
      </c>
      <c r="H11">
        <v>44</v>
      </c>
      <c r="I11">
        <v>20</v>
      </c>
    </row>
    <row r="12" spans="1:9" ht="15">
      <c r="A12" t="s">
        <v>102</v>
      </c>
      <c r="B12">
        <v>571</v>
      </c>
      <c r="C12">
        <v>5</v>
      </c>
      <c r="D12">
        <v>0</v>
      </c>
      <c r="E12">
        <v>27</v>
      </c>
      <c r="F12">
        <v>13</v>
      </c>
      <c r="G12">
        <v>550</v>
      </c>
      <c r="H12">
        <v>304</v>
      </c>
      <c r="I12">
        <v>42</v>
      </c>
    </row>
    <row r="13" spans="1:9" ht="15">
      <c r="A13" t="s">
        <v>103</v>
      </c>
      <c r="B13">
        <v>370</v>
      </c>
      <c r="C13">
        <v>6</v>
      </c>
      <c r="D13">
        <v>0</v>
      </c>
      <c r="E13">
        <v>33</v>
      </c>
      <c r="F13">
        <v>3</v>
      </c>
      <c r="G13">
        <v>301</v>
      </c>
      <c r="H13">
        <v>139</v>
      </c>
      <c r="I13">
        <v>45</v>
      </c>
    </row>
    <row r="14" spans="1:9" ht="15">
      <c r="A14" t="s">
        <v>104</v>
      </c>
      <c r="B14">
        <v>4</v>
      </c>
      <c r="C14">
        <v>0</v>
      </c>
      <c r="D14">
        <v>0</v>
      </c>
      <c r="E14">
        <v>1</v>
      </c>
      <c r="F14">
        <v>0</v>
      </c>
      <c r="G14">
        <v>7</v>
      </c>
      <c r="H14">
        <v>4</v>
      </c>
      <c r="I14">
        <v>1</v>
      </c>
    </row>
    <row r="15" spans="1:9" ht="15">
      <c r="A15" t="s">
        <v>105</v>
      </c>
      <c r="B15">
        <v>92</v>
      </c>
      <c r="C15">
        <v>0</v>
      </c>
      <c r="D15">
        <v>0</v>
      </c>
      <c r="E15">
        <v>11</v>
      </c>
      <c r="F15">
        <v>0</v>
      </c>
      <c r="G15">
        <v>24</v>
      </c>
      <c r="H15">
        <v>3</v>
      </c>
      <c r="I15">
        <v>6</v>
      </c>
    </row>
    <row r="16" spans="1:9" ht="15">
      <c r="A16" t="s">
        <v>106</v>
      </c>
      <c r="B16">
        <v>1320</v>
      </c>
      <c r="C16">
        <v>0</v>
      </c>
      <c r="D16">
        <v>0</v>
      </c>
      <c r="E16">
        <v>47</v>
      </c>
      <c r="F16">
        <v>18</v>
      </c>
      <c r="G16">
        <v>777</v>
      </c>
      <c r="H16">
        <v>8</v>
      </c>
      <c r="I16">
        <v>51</v>
      </c>
    </row>
    <row r="17" spans="1:9" ht="15">
      <c r="A17" t="s">
        <v>107</v>
      </c>
      <c r="B17">
        <v>121</v>
      </c>
      <c r="C17">
        <v>2</v>
      </c>
      <c r="D17">
        <v>0</v>
      </c>
      <c r="E17">
        <v>5</v>
      </c>
      <c r="F17">
        <v>1</v>
      </c>
      <c r="G17">
        <v>17</v>
      </c>
      <c r="H17">
        <v>0</v>
      </c>
      <c r="I17">
        <v>5</v>
      </c>
    </row>
    <row r="18" spans="1:9" ht="15">
      <c r="A18" t="s">
        <v>95</v>
      </c>
      <c r="B18">
        <f>SUM(B6:B17)</f>
        <v>4913</v>
      </c>
      <c r="C18">
        <f>SUM(C6:C17)</f>
        <v>111</v>
      </c>
      <c r="D18">
        <v>0</v>
      </c>
      <c r="E18">
        <f>SUM(E6:E17)</f>
        <v>481</v>
      </c>
      <c r="F18">
        <f>SUM(F6:F17)</f>
        <v>80</v>
      </c>
      <c r="G18">
        <f>SUM(G6:G17)</f>
        <v>2932</v>
      </c>
      <c r="H18">
        <f>SUM(H6:H17)</f>
        <v>922</v>
      </c>
      <c r="I18">
        <f>SUM(I6:I17)</f>
        <v>284</v>
      </c>
    </row>
    <row r="20" ht="15">
      <c r="A20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2</v>
      </c>
    </row>
    <row r="3" ht="15">
      <c r="A3" t="s">
        <v>3</v>
      </c>
    </row>
    <row r="4" spans="1:14" ht="15">
      <c r="A4">
        <v>2014</v>
      </c>
      <c r="B4" t="s">
        <v>119</v>
      </c>
      <c r="F4" t="s">
        <v>120</v>
      </c>
      <c r="J4" t="s">
        <v>121</v>
      </c>
      <c r="N4" t="s">
        <v>95</v>
      </c>
    </row>
    <row r="5" spans="2:15" ht="15">
      <c r="B5" t="s">
        <v>122</v>
      </c>
      <c r="C5" t="s">
        <v>123</v>
      </c>
      <c r="F5" t="s">
        <v>122</v>
      </c>
      <c r="G5" t="s">
        <v>123</v>
      </c>
      <c r="J5" t="s">
        <v>122</v>
      </c>
      <c r="K5" t="s">
        <v>123</v>
      </c>
      <c r="N5" t="s">
        <v>122</v>
      </c>
      <c r="O5" t="s">
        <v>123</v>
      </c>
    </row>
    <row r="6" spans="3:17" ht="15">
      <c r="C6" t="s">
        <v>124</v>
      </c>
      <c r="D6" t="s">
        <v>125</v>
      </c>
      <c r="E6" t="s">
        <v>126</v>
      </c>
      <c r="G6" t="s">
        <v>124</v>
      </c>
      <c r="H6" t="s">
        <v>125</v>
      </c>
      <c r="I6" t="s">
        <v>126</v>
      </c>
      <c r="K6" t="s">
        <v>124</v>
      </c>
      <c r="L6" t="s">
        <v>125</v>
      </c>
      <c r="M6" t="s">
        <v>126</v>
      </c>
      <c r="O6" t="s">
        <v>124</v>
      </c>
      <c r="P6" t="s">
        <v>125</v>
      </c>
      <c r="Q6" t="s">
        <v>126</v>
      </c>
    </row>
    <row r="7" spans="1:17" ht="15">
      <c r="A7" t="s">
        <v>127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t="15">
      <c r="A8" t="s">
        <v>128</v>
      </c>
      <c r="B8">
        <v>0</v>
      </c>
      <c r="C8">
        <v>0</v>
      </c>
      <c r="D8">
        <v>0</v>
      </c>
      <c r="E8">
        <v>0</v>
      </c>
      <c r="F8">
        <v>4152</v>
      </c>
      <c r="G8">
        <v>83716.13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4152</v>
      </c>
      <c r="O8">
        <v>83716.13</v>
      </c>
      <c r="P8">
        <v>0</v>
      </c>
      <c r="Q8">
        <v>0</v>
      </c>
    </row>
    <row r="9" spans="1:17" ht="15">
      <c r="A9" t="s">
        <v>129</v>
      </c>
      <c r="B9">
        <v>0</v>
      </c>
      <c r="C9">
        <v>0</v>
      </c>
      <c r="D9">
        <v>0</v>
      </c>
      <c r="E9">
        <v>0</v>
      </c>
      <c r="F9">
        <v>10002</v>
      </c>
      <c r="G9">
        <v>335449.22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10002</v>
      </c>
      <c r="O9">
        <v>335449.22</v>
      </c>
      <c r="P9">
        <v>0</v>
      </c>
      <c r="Q9">
        <v>0</v>
      </c>
    </row>
    <row r="10" spans="1:17" ht="15">
      <c r="A10" t="s">
        <v>130</v>
      </c>
      <c r="B10">
        <v>0</v>
      </c>
      <c r="C10">
        <v>0</v>
      </c>
      <c r="D10">
        <v>0</v>
      </c>
      <c r="E10">
        <v>0</v>
      </c>
      <c r="F10">
        <v>10822</v>
      </c>
      <c r="G10">
        <v>329399.82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10822</v>
      </c>
      <c r="O10">
        <f>G10</f>
        <v>329399.82</v>
      </c>
      <c r="P10">
        <v>0</v>
      </c>
      <c r="Q10">
        <v>0</v>
      </c>
    </row>
    <row r="11" spans="1:17" ht="15">
      <c r="A11" t="s">
        <v>131</v>
      </c>
      <c r="B11">
        <v>0</v>
      </c>
      <c r="C11">
        <v>0</v>
      </c>
      <c r="D11">
        <v>0</v>
      </c>
      <c r="E11">
        <v>0</v>
      </c>
      <c r="F11">
        <v>7277</v>
      </c>
      <c r="G11">
        <v>352205.45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7277</v>
      </c>
      <c r="O11">
        <v>352205.45</v>
      </c>
      <c r="P11">
        <v>0</v>
      </c>
      <c r="Q11">
        <v>0</v>
      </c>
    </row>
    <row r="12" spans="1:17" ht="15">
      <c r="A12" t="s">
        <v>132</v>
      </c>
      <c r="B12">
        <v>0</v>
      </c>
      <c r="C12">
        <v>0</v>
      </c>
      <c r="D12">
        <v>0</v>
      </c>
      <c r="E12">
        <v>0</v>
      </c>
      <c r="F12">
        <v>7354</v>
      </c>
      <c r="G12">
        <v>245926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7354</v>
      </c>
      <c r="O12">
        <v>245926</v>
      </c>
      <c r="P12">
        <v>0</v>
      </c>
      <c r="Q12">
        <v>0</v>
      </c>
    </row>
    <row r="13" spans="1:17" ht="15">
      <c r="A13" t="s">
        <v>133</v>
      </c>
      <c r="B13">
        <v>0</v>
      </c>
      <c r="C13">
        <v>0</v>
      </c>
      <c r="D13">
        <v>0</v>
      </c>
      <c r="E13">
        <v>0</v>
      </c>
      <c r="F13">
        <v>10176</v>
      </c>
      <c r="G13">
        <v>329257.24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10176</v>
      </c>
      <c r="O13">
        <v>329257.24</v>
      </c>
      <c r="P13">
        <v>0</v>
      </c>
      <c r="Q13">
        <v>0</v>
      </c>
    </row>
    <row r="14" spans="1:17" ht="15">
      <c r="A14" t="s">
        <v>134</v>
      </c>
      <c r="B14">
        <v>0</v>
      </c>
      <c r="C14">
        <v>0</v>
      </c>
      <c r="D14">
        <v>0</v>
      </c>
      <c r="E14">
        <v>0</v>
      </c>
      <c r="F14">
        <v>7702</v>
      </c>
      <c r="G14">
        <v>270776.07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7702</v>
      </c>
      <c r="O14">
        <v>270776.07</v>
      </c>
      <c r="P14">
        <v>0</v>
      </c>
      <c r="Q14">
        <v>0</v>
      </c>
    </row>
    <row r="15" spans="1:17" ht="15">
      <c r="A15" t="s">
        <v>135</v>
      </c>
      <c r="B15">
        <v>0</v>
      </c>
      <c r="C15">
        <v>0</v>
      </c>
      <c r="D15">
        <v>0</v>
      </c>
      <c r="E15">
        <v>0</v>
      </c>
      <c r="F15">
        <v>6210</v>
      </c>
      <c r="G15">
        <v>240151.1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6210</v>
      </c>
      <c r="O15">
        <v>240151.1</v>
      </c>
      <c r="P15">
        <v>0</v>
      </c>
      <c r="Q15">
        <v>0</v>
      </c>
    </row>
    <row r="16" spans="1:17" ht="15">
      <c r="A16" t="s">
        <v>136</v>
      </c>
      <c r="B16">
        <v>0</v>
      </c>
      <c r="C16">
        <v>0</v>
      </c>
      <c r="D16">
        <v>0</v>
      </c>
      <c r="E16">
        <v>0</v>
      </c>
      <c r="F16">
        <v>8762</v>
      </c>
      <c r="G16">
        <v>297759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8762</v>
      </c>
      <c r="O16">
        <v>297759</v>
      </c>
      <c r="P16">
        <v>0</v>
      </c>
      <c r="Q16">
        <v>0</v>
      </c>
    </row>
    <row r="17" spans="1:17" ht="15">
      <c r="A17" t="s">
        <v>137</v>
      </c>
      <c r="B17">
        <v>0</v>
      </c>
      <c r="C17">
        <v>0</v>
      </c>
      <c r="D17">
        <v>0</v>
      </c>
      <c r="E17">
        <v>0</v>
      </c>
      <c r="F17">
        <v>5268</v>
      </c>
      <c r="G17">
        <v>157952.48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5268</v>
      </c>
      <c r="O17">
        <v>157952.48</v>
      </c>
      <c r="P17">
        <v>0</v>
      </c>
      <c r="Q17">
        <v>0</v>
      </c>
    </row>
    <row r="18" spans="1:17" ht="15">
      <c r="A18" t="s">
        <v>138</v>
      </c>
      <c r="B18">
        <v>0</v>
      </c>
      <c r="C18">
        <v>0</v>
      </c>
      <c r="D18">
        <v>0</v>
      </c>
      <c r="E18">
        <v>0</v>
      </c>
      <c r="F18">
        <v>5203</v>
      </c>
      <c r="G18">
        <v>171749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5203</v>
      </c>
      <c r="O18">
        <v>171749</v>
      </c>
      <c r="P18">
        <v>0</v>
      </c>
      <c r="Q18">
        <v>0</v>
      </c>
    </row>
    <row r="19" spans="1:17" ht="15">
      <c r="A19" t="s">
        <v>95</v>
      </c>
      <c r="B19">
        <v>0</v>
      </c>
      <c r="C19">
        <v>0</v>
      </c>
      <c r="D19">
        <v>0</v>
      </c>
      <c r="E19">
        <v>0</v>
      </c>
      <c r="F19">
        <f>SUM(F7:F18)</f>
        <v>82928</v>
      </c>
      <c r="G19">
        <f>SUM(G7:G18)</f>
        <v>2814341.51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f>SUM(N7:N18)</f>
        <v>82928</v>
      </c>
      <c r="O19">
        <f>SUM(O7:O18)</f>
        <v>2814341.51</v>
      </c>
      <c r="P19">
        <v>0</v>
      </c>
      <c r="Q19">
        <v>0</v>
      </c>
    </row>
    <row r="21" ht="15">
      <c r="A21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2</v>
      </c>
    </row>
    <row r="3" ht="15">
      <c r="A3" t="s">
        <v>3</v>
      </c>
    </row>
    <row r="4" spans="2:11" ht="15">
      <c r="B4" t="s">
        <v>140</v>
      </c>
      <c r="E4" t="s">
        <v>141</v>
      </c>
      <c r="H4" t="s">
        <v>142</v>
      </c>
      <c r="K4" t="s">
        <v>143</v>
      </c>
    </row>
    <row r="5" spans="2:13" ht="15">
      <c r="B5" t="s">
        <v>144</v>
      </c>
      <c r="C5" t="s">
        <v>145</v>
      </c>
      <c r="D5" t="s">
        <v>95</v>
      </c>
      <c r="E5" t="s">
        <v>144</v>
      </c>
      <c r="F5" t="s">
        <v>145</v>
      </c>
      <c r="G5" t="s">
        <v>95</v>
      </c>
      <c r="H5" t="s">
        <v>144</v>
      </c>
      <c r="I5" t="s">
        <v>145</v>
      </c>
      <c r="J5" t="s">
        <v>95</v>
      </c>
      <c r="K5" t="s">
        <v>144</v>
      </c>
      <c r="L5" t="s">
        <v>145</v>
      </c>
      <c r="M5" t="s">
        <v>95</v>
      </c>
    </row>
    <row r="6" ht="15">
      <c r="A6" t="s">
        <v>146</v>
      </c>
    </row>
    <row r="7" spans="1:13" ht="15">
      <c r="A7" t="s">
        <v>147</v>
      </c>
      <c r="B7" t="s">
        <v>148</v>
      </c>
      <c r="C7">
        <v>0</v>
      </c>
      <c r="D7">
        <v>0</v>
      </c>
      <c r="E7" t="s">
        <v>148</v>
      </c>
      <c r="F7">
        <v>0</v>
      </c>
      <c r="G7">
        <v>0</v>
      </c>
      <c r="H7" t="s">
        <v>148</v>
      </c>
      <c r="I7">
        <v>0</v>
      </c>
      <c r="J7">
        <v>0</v>
      </c>
      <c r="K7" t="s">
        <v>148</v>
      </c>
      <c r="L7">
        <v>0</v>
      </c>
      <c r="M7">
        <v>0</v>
      </c>
    </row>
    <row r="8" ht="15">
      <c r="A8" t="s">
        <v>149</v>
      </c>
    </row>
    <row r="9" spans="1:13" ht="15">
      <c r="A9" t="s">
        <v>150</v>
      </c>
      <c r="B9" t="s">
        <v>148</v>
      </c>
      <c r="C9">
        <v>150000</v>
      </c>
      <c r="D9">
        <f>SUM(B9:C9)</f>
        <v>150000</v>
      </c>
      <c r="E9" t="s">
        <v>148</v>
      </c>
      <c r="F9">
        <v>0</v>
      </c>
      <c r="G9">
        <f>SUM(E9:F9)</f>
        <v>0</v>
      </c>
      <c r="H9" t="s">
        <v>148</v>
      </c>
      <c r="I9">
        <f>+F9</f>
        <v>0</v>
      </c>
      <c r="J9">
        <f>SUM(H9:I9)</f>
        <v>0</v>
      </c>
      <c r="K9" t="s">
        <v>148</v>
      </c>
      <c r="L9">
        <f>+I9/C9</f>
        <v>0</v>
      </c>
      <c r="M9">
        <f>+L9</f>
        <v>0</v>
      </c>
    </row>
    <row r="10" spans="1:13" ht="15">
      <c r="A10" t="s">
        <v>151</v>
      </c>
      <c r="B10" t="s">
        <v>148</v>
      </c>
      <c r="C10">
        <v>175000</v>
      </c>
      <c r="D10">
        <f>SUM(B10:C10)</f>
        <v>175000</v>
      </c>
      <c r="E10" t="s">
        <v>148</v>
      </c>
      <c r="F10">
        <v>0</v>
      </c>
      <c r="G10">
        <f>SUM(E10:F10)</f>
        <v>0</v>
      </c>
      <c r="H10" t="s">
        <v>148</v>
      </c>
      <c r="I10">
        <f>+F10</f>
        <v>0</v>
      </c>
      <c r="J10">
        <f>SUM(H10:I10)</f>
        <v>0</v>
      </c>
      <c r="K10" t="s">
        <v>148</v>
      </c>
      <c r="L10">
        <f>+I10/C10</f>
        <v>0</v>
      </c>
      <c r="M10">
        <f>+L10</f>
        <v>0</v>
      </c>
    </row>
    <row r="11" spans="1:13" ht="15">
      <c r="A11" t="s">
        <v>152</v>
      </c>
      <c r="B11" t="s">
        <v>148</v>
      </c>
      <c r="C11">
        <v>75000</v>
      </c>
      <c r="D11">
        <f>SUM(B11:C11)</f>
        <v>75000</v>
      </c>
      <c r="E11" t="s">
        <v>148</v>
      </c>
      <c r="F11">
        <v>0</v>
      </c>
      <c r="G11">
        <f>SUM(E11:F11)</f>
        <v>0</v>
      </c>
      <c r="H11" t="s">
        <v>148</v>
      </c>
      <c r="I11">
        <f>+F11</f>
        <v>0</v>
      </c>
      <c r="J11">
        <f>SUM(H11:I11)</f>
        <v>0</v>
      </c>
      <c r="K11" t="s">
        <v>148</v>
      </c>
      <c r="L11">
        <f>+I11/C11</f>
        <v>0</v>
      </c>
      <c r="M11">
        <f>+L11</f>
        <v>0</v>
      </c>
    </row>
    <row r="12" spans="1:13" ht="15">
      <c r="A12" t="s">
        <v>153</v>
      </c>
      <c r="B12" t="s">
        <v>148</v>
      </c>
      <c r="C12">
        <v>100000</v>
      </c>
      <c r="D12">
        <f>SUM(B12:C12)</f>
        <v>100000</v>
      </c>
      <c r="E12" t="s">
        <v>148</v>
      </c>
      <c r="F12">
        <v>0</v>
      </c>
      <c r="G12">
        <f>SUM(E12:F12)</f>
        <v>0</v>
      </c>
      <c r="H12" t="s">
        <v>148</v>
      </c>
      <c r="I12">
        <f>+F12</f>
        <v>0</v>
      </c>
      <c r="J12">
        <f>SUM(H12:I12)</f>
        <v>0</v>
      </c>
      <c r="K12" t="s">
        <v>148</v>
      </c>
      <c r="L12">
        <f>+I12/C12</f>
        <v>0</v>
      </c>
      <c r="M12">
        <f>+L12</f>
        <v>0</v>
      </c>
    </row>
    <row r="13" spans="1:13" ht="15">
      <c r="A13" t="s">
        <v>154</v>
      </c>
      <c r="B13" t="s">
        <v>148</v>
      </c>
      <c r="C13">
        <f aca="true" t="shared" si="0" ref="C13:J13">SUM(C9:C12)</f>
        <v>500000</v>
      </c>
      <c r="D13">
        <f t="shared" si="0"/>
        <v>500000</v>
      </c>
      <c r="E13" t="s">
        <v>148</v>
      </c>
      <c r="F13">
        <f t="shared" si="0"/>
        <v>0</v>
      </c>
      <c r="G13">
        <f t="shared" si="0"/>
        <v>0</v>
      </c>
      <c r="H13" t="s">
        <v>148</v>
      </c>
      <c r="I13">
        <f t="shared" si="0"/>
        <v>0</v>
      </c>
      <c r="J13">
        <f t="shared" si="0"/>
        <v>0</v>
      </c>
      <c r="K13" t="s">
        <v>148</v>
      </c>
      <c r="L13">
        <f>+F13/C13</f>
        <v>0</v>
      </c>
      <c r="M13">
        <f>+L13</f>
        <v>0</v>
      </c>
    </row>
    <row r="15" ht="15">
      <c r="A15" t="s">
        <v>155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156</v>
      </c>
    </row>
    <row r="2" ht="15">
      <c r="A2" t="s">
        <v>2</v>
      </c>
    </row>
    <row r="3" ht="15">
      <c r="A3" t="s">
        <v>3</v>
      </c>
    </row>
    <row r="4" spans="2:11" ht="15">
      <c r="B4" t="s">
        <v>157</v>
      </c>
      <c r="E4" t="s">
        <v>141</v>
      </c>
      <c r="H4" t="s">
        <v>158</v>
      </c>
      <c r="K4" t="s">
        <v>159</v>
      </c>
    </row>
    <row r="5" spans="1:13" ht="15">
      <c r="A5" t="s">
        <v>160</v>
      </c>
      <c r="B5" t="s">
        <v>144</v>
      </c>
      <c r="C5" t="s">
        <v>145</v>
      </c>
      <c r="D5" t="s">
        <v>95</v>
      </c>
      <c r="E5" t="s">
        <v>144</v>
      </c>
      <c r="F5" t="s">
        <v>145</v>
      </c>
      <c r="G5" t="s">
        <v>95</v>
      </c>
      <c r="H5" t="s">
        <v>144</v>
      </c>
      <c r="I5" t="s">
        <v>145</v>
      </c>
      <c r="J5" t="s">
        <v>95</v>
      </c>
      <c r="K5" t="s">
        <v>144</v>
      </c>
      <c r="L5" t="s">
        <v>145</v>
      </c>
      <c r="M5" t="s">
        <v>95</v>
      </c>
    </row>
    <row r="6" spans="1:13" ht="15">
      <c r="A6" t="s">
        <v>161</v>
      </c>
      <c r="B6">
        <v>0</v>
      </c>
      <c r="C6">
        <v>3750223</v>
      </c>
      <c r="D6">
        <f>SUM(B6:C6)</f>
        <v>3750223</v>
      </c>
      <c r="E6">
        <v>0</v>
      </c>
      <c r="F6">
        <v>470970.54999999993</v>
      </c>
      <c r="G6">
        <f>SUM(E6:F6)</f>
        <v>470970.54999999993</v>
      </c>
      <c r="H6">
        <v>0</v>
      </c>
      <c r="I6">
        <v>4357258.649999999</v>
      </c>
      <c r="J6">
        <f>SUM(H6:I6)</f>
        <v>4357258.649999999</v>
      </c>
      <c r="K6" t="s">
        <v>162</v>
      </c>
      <c r="L6">
        <f>IF(C6=0,0,I6/C6)</f>
        <v>1.1618665476692984</v>
      </c>
      <c r="M6">
        <f>J6/D6</f>
        <v>1.1618665476692984</v>
      </c>
    </row>
    <row r="7" spans="1:13" ht="15">
      <c r="A7" t="s">
        <v>163</v>
      </c>
      <c r="B7">
        <v>0</v>
      </c>
      <c r="C7">
        <v>4488248</v>
      </c>
      <c r="D7">
        <f aca="true" t="shared" si="0" ref="D7:D21">SUM(B7:C7)</f>
        <v>4488248</v>
      </c>
      <c r="E7">
        <v>0</v>
      </c>
      <c r="F7">
        <v>-37786.36999999997</v>
      </c>
      <c r="G7">
        <f aca="true" t="shared" si="1" ref="G7:G21">SUM(E7:F7)</f>
        <v>-37786.36999999997</v>
      </c>
      <c r="H7">
        <v>0</v>
      </c>
      <c r="I7">
        <v>1033376.2299999999</v>
      </c>
      <c r="J7">
        <f>SUM(H7:I7)</f>
        <v>1033376.2299999999</v>
      </c>
      <c r="K7" t="s">
        <v>162</v>
      </c>
      <c r="L7">
        <f>IF(C7=0,0,I7/C7)</f>
        <v>0.23024044794316176</v>
      </c>
      <c r="M7">
        <f>J7/D7</f>
        <v>0.23024044794316176</v>
      </c>
    </row>
    <row r="8" spans="1:13" ht="15">
      <c r="A8" t="s">
        <v>164</v>
      </c>
      <c r="B8">
        <v>0</v>
      </c>
      <c r="C8">
        <v>3744000</v>
      </c>
      <c r="D8">
        <f t="shared" si="0"/>
        <v>3744000</v>
      </c>
      <c r="E8">
        <v>0</v>
      </c>
      <c r="F8">
        <v>148730.16999999998</v>
      </c>
      <c r="G8">
        <f t="shared" si="1"/>
        <v>148730.16999999998</v>
      </c>
      <c r="H8">
        <v>0</v>
      </c>
      <c r="I8">
        <v>333764.08999999997</v>
      </c>
      <c r="J8">
        <f>SUM(H8:I8)</f>
        <v>333764.08999999997</v>
      </c>
      <c r="K8" t="s">
        <v>162</v>
      </c>
      <c r="L8">
        <f>IF(C8=0,0,I8/C8)</f>
        <v>0.08914639155982905</v>
      </c>
      <c r="M8">
        <f>J8/D8</f>
        <v>0.08914639155982905</v>
      </c>
    </row>
    <row r="9" spans="1:13" ht="15">
      <c r="A9" t="s">
        <v>165</v>
      </c>
      <c r="B9">
        <v>0</v>
      </c>
      <c r="C9">
        <v>2937450</v>
      </c>
      <c r="D9">
        <f t="shared" si="0"/>
        <v>2937450</v>
      </c>
      <c r="E9">
        <v>0</v>
      </c>
      <c r="F9">
        <v>45750.07999999999</v>
      </c>
      <c r="G9">
        <f t="shared" si="1"/>
        <v>45750.07999999999</v>
      </c>
      <c r="H9">
        <v>0</v>
      </c>
      <c r="I9">
        <v>897354.3300000001</v>
      </c>
      <c r="J9">
        <f>SUM(H9:I9)</f>
        <v>897354.3300000001</v>
      </c>
      <c r="K9" t="s">
        <v>162</v>
      </c>
      <c r="L9">
        <f>IF(C9=0,0,I9/C9)</f>
        <v>0.3054875248940408</v>
      </c>
      <c r="M9">
        <f>J9/D9</f>
        <v>0.3054875248940408</v>
      </c>
    </row>
    <row r="10" spans="1:13" ht="15">
      <c r="A10" t="s">
        <v>166</v>
      </c>
      <c r="B10">
        <v>0</v>
      </c>
      <c r="C10">
        <v>0</v>
      </c>
      <c r="D10">
        <f t="shared" si="0"/>
        <v>0</v>
      </c>
      <c r="E10">
        <v>0</v>
      </c>
      <c r="F10">
        <v>0</v>
      </c>
      <c r="G10">
        <f t="shared" si="1"/>
        <v>0</v>
      </c>
      <c r="H10">
        <v>0</v>
      </c>
      <c r="I10">
        <v>0</v>
      </c>
      <c r="J10">
        <f>SUM(H10:I10)</f>
        <v>0</v>
      </c>
      <c r="K10" t="s">
        <v>162</v>
      </c>
      <c r="L10">
        <f>IF(C10=0,0,I10/C10)</f>
        <v>0</v>
      </c>
      <c r="M10" t="s">
        <v>162</v>
      </c>
    </row>
    <row r="12" spans="1:13" ht="15">
      <c r="A12" t="s">
        <v>167</v>
      </c>
      <c r="B12">
        <v>0</v>
      </c>
      <c r="C12">
        <v>180000</v>
      </c>
      <c r="D12">
        <f t="shared" si="0"/>
        <v>180000</v>
      </c>
      <c r="E12">
        <v>0</v>
      </c>
      <c r="F12">
        <v>15000</v>
      </c>
      <c r="G12">
        <f>SUM(E12:F12)</f>
        <v>15000</v>
      </c>
      <c r="H12">
        <v>0</v>
      </c>
      <c r="I12">
        <v>75000</v>
      </c>
      <c r="J12">
        <f>SUM(H12:I12)</f>
        <v>75000</v>
      </c>
      <c r="K12" t="s">
        <v>162</v>
      </c>
      <c r="L12">
        <f>IF(C12=0,0,I12/C12)</f>
        <v>0.4166666666666667</v>
      </c>
      <c r="M12">
        <f>J12/D12</f>
        <v>0.4166666666666667</v>
      </c>
    </row>
    <row r="14" spans="1:13" ht="15">
      <c r="A14" t="s">
        <v>168</v>
      </c>
      <c r="B14">
        <v>0</v>
      </c>
      <c r="C14">
        <v>18659</v>
      </c>
      <c r="D14">
        <f t="shared" si="0"/>
        <v>18659</v>
      </c>
      <c r="E14">
        <v>0</v>
      </c>
      <c r="F14">
        <v>0</v>
      </c>
      <c r="G14">
        <f>SUM(E14:F14)</f>
        <v>0</v>
      </c>
      <c r="H14">
        <v>0</v>
      </c>
      <c r="I14">
        <v>63254.22</v>
      </c>
      <c r="J14">
        <f>SUM(H14:I14)</f>
        <v>63254.22</v>
      </c>
      <c r="K14" t="s">
        <v>162</v>
      </c>
      <c r="L14">
        <f aca="true" t="shared" si="2" ref="L14:M17">I14/C14</f>
        <v>3.390011254622434</v>
      </c>
      <c r="M14">
        <f t="shared" si="2"/>
        <v>3.390011254622434</v>
      </c>
    </row>
    <row r="15" spans="1:13" ht="15">
      <c r="A15" t="s">
        <v>169</v>
      </c>
      <c r="B15">
        <v>0</v>
      </c>
      <c r="C15">
        <v>242507</v>
      </c>
      <c r="D15">
        <f t="shared" si="0"/>
        <v>242507</v>
      </c>
      <c r="E15">
        <v>0</v>
      </c>
      <c r="F15">
        <v>23453.570000000007</v>
      </c>
      <c r="G15">
        <f t="shared" si="1"/>
        <v>23453.570000000007</v>
      </c>
      <c r="H15">
        <v>0</v>
      </c>
      <c r="I15">
        <v>367740.73000000004</v>
      </c>
      <c r="J15">
        <f>SUM(H15:I15)</f>
        <v>367740.73000000004</v>
      </c>
      <c r="K15" t="s">
        <v>162</v>
      </c>
      <c r="L15">
        <f t="shared" si="2"/>
        <v>1.51641284581476</v>
      </c>
      <c r="M15">
        <f t="shared" si="2"/>
        <v>1.51641284581476</v>
      </c>
    </row>
    <row r="16" spans="1:13" ht="15">
      <c r="A16" t="s">
        <v>170</v>
      </c>
      <c r="B16">
        <v>0</v>
      </c>
      <c r="C16">
        <v>943426</v>
      </c>
      <c r="D16">
        <f t="shared" si="0"/>
        <v>943426</v>
      </c>
      <c r="E16">
        <v>0</v>
      </c>
      <c r="F16">
        <v>53486.40999999998</v>
      </c>
      <c r="G16">
        <f t="shared" si="1"/>
        <v>53486.40999999998</v>
      </c>
      <c r="H16">
        <v>0</v>
      </c>
      <c r="I16">
        <v>808917.79</v>
      </c>
      <c r="J16">
        <f>SUM(H16:I16)</f>
        <v>808917.79</v>
      </c>
      <c r="K16" t="s">
        <v>162</v>
      </c>
      <c r="L16">
        <f t="shared" si="2"/>
        <v>0.8574257970418454</v>
      </c>
      <c r="M16">
        <f t="shared" si="2"/>
        <v>0.8574257970418454</v>
      </c>
    </row>
    <row r="17" spans="1:13" ht="15">
      <c r="A17" t="s">
        <v>171</v>
      </c>
      <c r="B17">
        <v>0</v>
      </c>
      <c r="C17">
        <v>60000</v>
      </c>
      <c r="D17">
        <f t="shared" si="0"/>
        <v>60000</v>
      </c>
      <c r="E17">
        <v>0</v>
      </c>
      <c r="F17">
        <v>2428.86</v>
      </c>
      <c r="G17">
        <f t="shared" si="1"/>
        <v>2428.86</v>
      </c>
      <c r="H17">
        <v>0</v>
      </c>
      <c r="I17">
        <v>17512.43</v>
      </c>
      <c r="J17">
        <f>SUM(H17:I17)</f>
        <v>17512.43</v>
      </c>
      <c r="K17" t="s">
        <v>162</v>
      </c>
      <c r="L17">
        <f t="shared" si="2"/>
        <v>0.29187383333333333</v>
      </c>
      <c r="M17">
        <f t="shared" si="2"/>
        <v>0.29187383333333333</v>
      </c>
    </row>
    <row r="19" spans="1:13" ht="15">
      <c r="A19" t="s">
        <v>172</v>
      </c>
      <c r="B19">
        <v>0</v>
      </c>
      <c r="C19">
        <f>SUM(C6:C17)</f>
        <v>16364513</v>
      </c>
      <c r="D19">
        <f t="shared" si="0"/>
        <v>16364513</v>
      </c>
      <c r="E19">
        <v>0</v>
      </c>
      <c r="F19">
        <f>SUM(F6:F17)</f>
        <v>722033.2699999998</v>
      </c>
      <c r="G19">
        <f t="shared" si="1"/>
        <v>722033.2699999998</v>
      </c>
      <c r="H19">
        <v>0</v>
      </c>
      <c r="I19">
        <f>SUM(I6:I17)</f>
        <v>7954178.469999999</v>
      </c>
      <c r="J19">
        <f>SUM(H19:I19)</f>
        <v>7954178.469999999</v>
      </c>
      <c r="K19" t="s">
        <v>162</v>
      </c>
      <c r="L19">
        <f>I19/C19</f>
        <v>0.4860626448217554</v>
      </c>
      <c r="M19">
        <f>J19/D19</f>
        <v>0.4860626448217554</v>
      </c>
    </row>
    <row r="21" spans="1:13" ht="15">
      <c r="A21" t="s">
        <v>173</v>
      </c>
      <c r="B21">
        <v>0</v>
      </c>
      <c r="C21">
        <v>131142177</v>
      </c>
      <c r="D21">
        <f t="shared" si="0"/>
        <v>131142177</v>
      </c>
      <c r="E21">
        <v>0</v>
      </c>
      <c r="F21">
        <v>12825388</v>
      </c>
      <c r="G21">
        <f t="shared" si="1"/>
        <v>12825388</v>
      </c>
      <c r="H21">
        <v>0</v>
      </c>
      <c r="I21">
        <v>109488808</v>
      </c>
      <c r="J21">
        <f>SUM(H21:I21)</f>
        <v>109488808</v>
      </c>
      <c r="K21" t="s">
        <v>162</v>
      </c>
      <c r="L21">
        <f>I21/C21</f>
        <v>0.8348863081630863</v>
      </c>
      <c r="M21">
        <f>J21/D21</f>
        <v>0.8348863081630863</v>
      </c>
    </row>
    <row r="23" spans="1:13" ht="15">
      <c r="A23" t="s">
        <v>174</v>
      </c>
      <c r="B23">
        <f>SUM(B6:B22)</f>
        <v>0</v>
      </c>
      <c r="C23">
        <f>SUM(C19:C21)</f>
        <v>147506690</v>
      </c>
      <c r="D23">
        <f>SUM(B23:C23)</f>
        <v>147506690</v>
      </c>
      <c r="E23">
        <f>SUM(E6:E22)</f>
        <v>0</v>
      </c>
      <c r="F23">
        <f>SUM(F19:F21)</f>
        <v>13547421.27</v>
      </c>
      <c r="G23">
        <f>SUM(E23:F23)</f>
        <v>13547421.27</v>
      </c>
      <c r="H23">
        <f>SUM(H6:H22)</f>
        <v>0</v>
      </c>
      <c r="I23">
        <f>SUM(I19:I21)</f>
        <v>117442986.47</v>
      </c>
      <c r="J23">
        <f>SUM(H23:I23)</f>
        <v>117442986.47</v>
      </c>
      <c r="K23" t="s">
        <v>162</v>
      </c>
      <c r="L23">
        <f>I23/C23</f>
        <v>0.7961875252573289</v>
      </c>
      <c r="M23">
        <f>J23/D23</f>
        <v>0.7961875252573289</v>
      </c>
    </row>
    <row r="25" ht="15">
      <c r="A25" t="s">
        <v>175</v>
      </c>
    </row>
    <row r="26" spans="1:2" ht="15">
      <c r="A26" t="s">
        <v>176</v>
      </c>
      <c r="B26" t="s">
        <v>177</v>
      </c>
    </row>
    <row r="27" spans="1:10" ht="15">
      <c r="A27" t="s">
        <v>178</v>
      </c>
      <c r="E27">
        <v>0</v>
      </c>
      <c r="F27">
        <v>1236215.0157308874</v>
      </c>
      <c r="G27">
        <f>F27</f>
        <v>1236215.0157308874</v>
      </c>
      <c r="H27">
        <v>0</v>
      </c>
      <c r="I27">
        <v>11494117.3949192</v>
      </c>
      <c r="J27">
        <f>I27</f>
        <v>11494117.3949192</v>
      </c>
    </row>
    <row r="28" ht="15">
      <c r="A28" t="s">
        <v>179</v>
      </c>
    </row>
    <row r="29" ht="15">
      <c r="A29" t="s">
        <v>180</v>
      </c>
    </row>
    <row r="30" spans="1:10" ht="15">
      <c r="A30" t="s">
        <v>181</v>
      </c>
      <c r="E30">
        <v>0</v>
      </c>
      <c r="F30">
        <f>F27</f>
        <v>1236215.0157308874</v>
      </c>
      <c r="G30">
        <f>F30</f>
        <v>1236215.0157308874</v>
      </c>
      <c r="H30">
        <v>0</v>
      </c>
      <c r="I30">
        <f>I27</f>
        <v>11494117.3949192</v>
      </c>
      <c r="J30">
        <f>I30</f>
        <v>11494117.3949192</v>
      </c>
    </row>
    <row r="32" spans="1:10" ht="15">
      <c r="A32" t="s">
        <v>182</v>
      </c>
      <c r="E32">
        <v>0</v>
      </c>
      <c r="F32">
        <v>84902.85999999997</v>
      </c>
      <c r="G32">
        <f>F32</f>
        <v>84902.85999999997</v>
      </c>
      <c r="H32">
        <v>0</v>
      </c>
      <c r="I32">
        <v>1356565.8699999999</v>
      </c>
      <c r="J32">
        <f>I32</f>
        <v>1356565.8699999999</v>
      </c>
    </row>
    <row r="34" ht="15">
      <c r="A34" t="s">
        <v>183</v>
      </c>
    </row>
    <row r="35" ht="15">
      <c r="A35" t="s">
        <v>184</v>
      </c>
    </row>
    <row r="36" ht="15">
      <c r="A36" t="s">
        <v>185</v>
      </c>
    </row>
    <row r="37" ht="15">
      <c r="A37" t="s">
        <v>186</v>
      </c>
    </row>
    <row r="38" ht="15">
      <c r="A38" t="s">
        <v>187</v>
      </c>
    </row>
    <row r="39" ht="15">
      <c r="A39" t="s">
        <v>188</v>
      </c>
    </row>
    <row r="40" ht="15">
      <c r="A40" t="s">
        <v>189</v>
      </c>
    </row>
    <row r="41" ht="15">
      <c r="A41" t="s">
        <v>190</v>
      </c>
    </row>
    <row r="42" ht="15">
      <c r="A42" t="s">
        <v>191</v>
      </c>
    </row>
    <row r="43" ht="15">
      <c r="A43" t="s">
        <v>155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2</v>
      </c>
    </row>
    <row r="3" ht="15">
      <c r="A3" t="s">
        <v>3</v>
      </c>
    </row>
    <row r="4" spans="1:25" ht="15">
      <c r="A4">
        <v>2014</v>
      </c>
      <c r="B4" t="s">
        <v>193</v>
      </c>
      <c r="L4" t="s">
        <v>194</v>
      </c>
      <c r="P4" t="s">
        <v>195</v>
      </c>
      <c r="U4" t="s">
        <v>196</v>
      </c>
      <c r="W4" t="s">
        <v>197</v>
      </c>
      <c r="X4" t="s">
        <v>198</v>
      </c>
      <c r="Y4" t="s">
        <v>199</v>
      </c>
    </row>
    <row r="5" spans="2:22" ht="15">
      <c r="B5" t="s">
        <v>200</v>
      </c>
      <c r="F5" t="s">
        <v>201</v>
      </c>
      <c r="J5" t="s">
        <v>202</v>
      </c>
      <c r="K5" t="s">
        <v>203</v>
      </c>
      <c r="L5" t="s">
        <v>204</v>
      </c>
      <c r="M5" t="s">
        <v>205</v>
      </c>
      <c r="N5" t="s">
        <v>206</v>
      </c>
      <c r="O5" t="s">
        <v>207</v>
      </c>
      <c r="P5" t="s">
        <v>208</v>
      </c>
      <c r="Q5" t="s">
        <v>209</v>
      </c>
      <c r="R5" t="s">
        <v>210</v>
      </c>
      <c r="S5" t="s">
        <v>211</v>
      </c>
      <c r="T5" t="s">
        <v>212</v>
      </c>
      <c r="U5" t="s">
        <v>213</v>
      </c>
      <c r="V5" t="s">
        <v>214</v>
      </c>
    </row>
    <row r="6" spans="2:9" ht="15">
      <c r="B6" t="s">
        <v>215</v>
      </c>
      <c r="C6" t="s">
        <v>216</v>
      </c>
      <c r="D6" t="s">
        <v>217</v>
      </c>
      <c r="E6" t="s">
        <v>218</v>
      </c>
      <c r="F6" t="s">
        <v>219</v>
      </c>
      <c r="G6" t="s">
        <v>220</v>
      </c>
      <c r="H6" t="s">
        <v>221</v>
      </c>
      <c r="I6" t="s">
        <v>222</v>
      </c>
    </row>
    <row r="7" spans="1:25" ht="15">
      <c r="A7" t="s">
        <v>127</v>
      </c>
      <c r="B7">
        <v>4616</v>
      </c>
      <c r="C7">
        <v>2689</v>
      </c>
      <c r="D7">
        <v>139</v>
      </c>
      <c r="E7">
        <f>+D7+C7+B7</f>
        <v>7444</v>
      </c>
      <c r="F7">
        <v>2198</v>
      </c>
      <c r="G7">
        <v>17856</v>
      </c>
      <c r="H7">
        <v>714</v>
      </c>
      <c r="I7">
        <f>+F7+G7+H7</f>
        <v>20768</v>
      </c>
      <c r="J7">
        <v>0</v>
      </c>
      <c r="K7">
        <f>+E7+I7+J7</f>
        <v>28212</v>
      </c>
      <c r="L7">
        <v>19400</v>
      </c>
      <c r="M7">
        <v>13934</v>
      </c>
      <c r="N7">
        <v>8686</v>
      </c>
      <c r="O7">
        <f>L7+M7+N7</f>
        <v>42020</v>
      </c>
      <c r="P7">
        <v>15255</v>
      </c>
      <c r="Q7">
        <v>1748</v>
      </c>
      <c r="R7">
        <v>619</v>
      </c>
      <c r="S7">
        <v>8455</v>
      </c>
      <c r="T7">
        <f>SUM(P7:S7)</f>
        <v>26077</v>
      </c>
      <c r="U7">
        <f>+K7+O7</f>
        <v>70232</v>
      </c>
      <c r="V7">
        <f>+K7-T7</f>
        <v>2135</v>
      </c>
      <c r="W7">
        <v>1606546</v>
      </c>
      <c r="X7">
        <v>1894723.6087106105</v>
      </c>
      <c r="Y7">
        <v>0.8479051997949612</v>
      </c>
    </row>
    <row r="8" spans="1:25" ht="15">
      <c r="A8" t="s">
        <v>128</v>
      </c>
      <c r="B8">
        <v>5280</v>
      </c>
      <c r="C8">
        <v>2720</v>
      </c>
      <c r="D8">
        <v>172</v>
      </c>
      <c r="E8">
        <f aca="true" t="shared" si="0" ref="E8:E18">+D8+C8+B8</f>
        <v>8172</v>
      </c>
      <c r="F8">
        <v>1941</v>
      </c>
      <c r="G8">
        <v>13632</v>
      </c>
      <c r="H8">
        <v>918</v>
      </c>
      <c r="I8">
        <f aca="true" t="shared" si="1" ref="I8:I18">+F8+G8+H8</f>
        <v>16491</v>
      </c>
      <c r="J8">
        <v>0</v>
      </c>
      <c r="K8">
        <f aca="true" t="shared" si="2" ref="K8:K18">+E8+I8+J8</f>
        <v>24663</v>
      </c>
      <c r="L8">
        <v>18033</v>
      </c>
      <c r="M8">
        <v>20082</v>
      </c>
      <c r="N8">
        <v>8653</v>
      </c>
      <c r="O8">
        <f aca="true" t="shared" si="3" ref="O8:O18">L8+M8+N8</f>
        <v>46768</v>
      </c>
      <c r="P8">
        <v>13843</v>
      </c>
      <c r="Q8">
        <v>1674</v>
      </c>
      <c r="R8">
        <v>477</v>
      </c>
      <c r="S8">
        <v>12195</v>
      </c>
      <c r="T8">
        <f aca="true" t="shared" si="4" ref="T8:T17">SUM(P8:S8)</f>
        <v>28189</v>
      </c>
      <c r="U8">
        <f aca="true" t="shared" si="5" ref="U8:U17">+K8+O8</f>
        <v>71431</v>
      </c>
      <c r="V8">
        <f aca="true" t="shared" si="6" ref="V8:V17">+K8-T8</f>
        <v>-3526</v>
      </c>
      <c r="W8">
        <v>1604487</v>
      </c>
      <c r="X8">
        <v>1894723.6087106105</v>
      </c>
      <c r="Y8">
        <v>0.8468184977606728</v>
      </c>
    </row>
    <row r="9" spans="1:25" ht="15">
      <c r="A9" t="s">
        <v>129</v>
      </c>
      <c r="B9">
        <v>4938</v>
      </c>
      <c r="C9">
        <v>3142</v>
      </c>
      <c r="D9">
        <v>221</v>
      </c>
      <c r="E9">
        <f t="shared" si="0"/>
        <v>8301</v>
      </c>
      <c r="F9">
        <v>3019</v>
      </c>
      <c r="G9">
        <v>13440</v>
      </c>
      <c r="H9">
        <v>591</v>
      </c>
      <c r="I9">
        <f t="shared" si="1"/>
        <v>17050</v>
      </c>
      <c r="J9">
        <v>0</v>
      </c>
      <c r="K9">
        <f t="shared" si="2"/>
        <v>25351</v>
      </c>
      <c r="L9">
        <v>15789</v>
      </c>
      <c r="M9">
        <v>13123</v>
      </c>
      <c r="N9">
        <v>11043</v>
      </c>
      <c r="O9">
        <f t="shared" si="3"/>
        <v>39955</v>
      </c>
      <c r="P9">
        <v>15373</v>
      </c>
      <c r="Q9">
        <v>752</v>
      </c>
      <c r="R9">
        <v>456</v>
      </c>
      <c r="S9">
        <v>12876</v>
      </c>
      <c r="T9">
        <f t="shared" si="4"/>
        <v>29457</v>
      </c>
      <c r="U9">
        <f t="shared" si="5"/>
        <v>65306</v>
      </c>
      <c r="V9">
        <f t="shared" si="6"/>
        <v>-4106</v>
      </c>
      <c r="W9">
        <v>1600381</v>
      </c>
      <c r="X9">
        <v>1894723.6087106105</v>
      </c>
      <c r="Y9">
        <v>0.8446514270696636</v>
      </c>
    </row>
    <row r="10" spans="1:25" ht="15">
      <c r="A10" t="s">
        <v>130</v>
      </c>
      <c r="B10">
        <v>4536</v>
      </c>
      <c r="C10">
        <v>3147</v>
      </c>
      <c r="D10">
        <v>240</v>
      </c>
      <c r="E10">
        <f t="shared" si="0"/>
        <v>7923</v>
      </c>
      <c r="F10">
        <v>2617</v>
      </c>
      <c r="G10">
        <v>16688</v>
      </c>
      <c r="H10">
        <v>890</v>
      </c>
      <c r="I10">
        <f t="shared" si="1"/>
        <v>20195</v>
      </c>
      <c r="J10">
        <v>2</v>
      </c>
      <c r="K10">
        <f t="shared" si="2"/>
        <v>28120</v>
      </c>
      <c r="L10">
        <v>16345</v>
      </c>
      <c r="M10">
        <v>11253</v>
      </c>
      <c r="N10">
        <v>12885</v>
      </c>
      <c r="O10">
        <f t="shared" si="3"/>
        <v>40483</v>
      </c>
      <c r="P10">
        <v>12444</v>
      </c>
      <c r="Q10">
        <v>2654</v>
      </c>
      <c r="R10">
        <v>319</v>
      </c>
      <c r="S10">
        <v>12640</v>
      </c>
      <c r="T10">
        <f t="shared" si="4"/>
        <v>28057</v>
      </c>
      <c r="U10">
        <f t="shared" si="5"/>
        <v>68603</v>
      </c>
      <c r="V10">
        <f t="shared" si="6"/>
        <v>63</v>
      </c>
      <c r="W10">
        <v>1600444</v>
      </c>
      <c r="X10">
        <v>1898175</v>
      </c>
      <c r="Y10">
        <v>0.8431488139923874</v>
      </c>
    </row>
    <row r="11" spans="1:25" ht="15">
      <c r="A11" t="s">
        <v>131</v>
      </c>
      <c r="B11">
        <v>4346</v>
      </c>
      <c r="C11">
        <v>2912</v>
      </c>
      <c r="D11">
        <v>324</v>
      </c>
      <c r="E11">
        <f t="shared" si="0"/>
        <v>7582</v>
      </c>
      <c r="F11">
        <v>2162</v>
      </c>
      <c r="G11">
        <v>15086</v>
      </c>
      <c r="H11">
        <v>858</v>
      </c>
      <c r="I11">
        <f t="shared" si="1"/>
        <v>18106</v>
      </c>
      <c r="J11">
        <v>4</v>
      </c>
      <c r="K11">
        <f t="shared" si="2"/>
        <v>25692</v>
      </c>
      <c r="L11">
        <v>17273</v>
      </c>
      <c r="M11">
        <v>11060</v>
      </c>
      <c r="N11">
        <v>6934</v>
      </c>
      <c r="O11">
        <f t="shared" si="3"/>
        <v>35267</v>
      </c>
      <c r="P11">
        <v>16096</v>
      </c>
      <c r="Q11">
        <v>1690</v>
      </c>
      <c r="R11">
        <v>425</v>
      </c>
      <c r="S11">
        <v>18798</v>
      </c>
      <c r="T11">
        <f t="shared" si="4"/>
        <v>37009</v>
      </c>
      <c r="U11">
        <f t="shared" si="5"/>
        <v>60959</v>
      </c>
      <c r="V11">
        <f t="shared" si="6"/>
        <v>-11317</v>
      </c>
      <c r="W11">
        <v>1589127</v>
      </c>
      <c r="X11">
        <v>1898175</v>
      </c>
      <c r="Y11">
        <v>0.837186771504208</v>
      </c>
    </row>
    <row r="12" spans="1:25" ht="15">
      <c r="A12" t="s">
        <v>132</v>
      </c>
      <c r="B12">
        <v>4204</v>
      </c>
      <c r="C12">
        <v>2535</v>
      </c>
      <c r="D12">
        <v>322</v>
      </c>
      <c r="E12">
        <f t="shared" si="0"/>
        <v>7061</v>
      </c>
      <c r="F12">
        <v>2649</v>
      </c>
      <c r="G12">
        <v>18479</v>
      </c>
      <c r="H12">
        <v>601</v>
      </c>
      <c r="I12">
        <f t="shared" si="1"/>
        <v>21729</v>
      </c>
      <c r="J12">
        <v>0</v>
      </c>
      <c r="K12">
        <f t="shared" si="2"/>
        <v>28790</v>
      </c>
      <c r="L12">
        <v>29308</v>
      </c>
      <c r="M12">
        <v>17576</v>
      </c>
      <c r="N12">
        <v>9351</v>
      </c>
      <c r="O12">
        <f t="shared" si="3"/>
        <v>56235</v>
      </c>
      <c r="P12">
        <v>13024</v>
      </c>
      <c r="Q12">
        <v>2494</v>
      </c>
      <c r="R12">
        <v>498</v>
      </c>
      <c r="S12">
        <v>16029</v>
      </c>
      <c r="T12">
        <f t="shared" si="4"/>
        <v>32045</v>
      </c>
      <c r="U12">
        <f t="shared" si="5"/>
        <v>85025</v>
      </c>
      <c r="V12">
        <f t="shared" si="6"/>
        <v>-3255</v>
      </c>
      <c r="W12">
        <v>1585872</v>
      </c>
      <c r="X12">
        <v>1898175</v>
      </c>
      <c r="Y12">
        <v>0.8354719664941325</v>
      </c>
    </row>
    <row r="13" spans="1:25" ht="15">
      <c r="A13" t="s">
        <v>133</v>
      </c>
      <c r="B13">
        <v>5633</v>
      </c>
      <c r="C13">
        <v>2457</v>
      </c>
      <c r="D13">
        <v>269</v>
      </c>
      <c r="E13">
        <f t="shared" si="0"/>
        <v>8359</v>
      </c>
      <c r="F13">
        <v>2288</v>
      </c>
      <c r="G13">
        <v>20513</v>
      </c>
      <c r="H13">
        <v>918</v>
      </c>
      <c r="I13">
        <f t="shared" si="1"/>
        <v>23719</v>
      </c>
      <c r="J13">
        <v>1</v>
      </c>
      <c r="K13">
        <f t="shared" si="2"/>
        <v>32079</v>
      </c>
      <c r="L13">
        <v>34181</v>
      </c>
      <c r="M13">
        <v>16439</v>
      </c>
      <c r="N13">
        <v>15119</v>
      </c>
      <c r="O13">
        <f t="shared" si="3"/>
        <v>65739</v>
      </c>
      <c r="P13">
        <v>14777</v>
      </c>
      <c r="Q13">
        <v>1976</v>
      </c>
      <c r="R13">
        <v>378</v>
      </c>
      <c r="S13">
        <v>12816</v>
      </c>
      <c r="T13">
        <f t="shared" si="4"/>
        <v>29947</v>
      </c>
      <c r="U13">
        <f t="shared" si="5"/>
        <v>97818</v>
      </c>
      <c r="V13">
        <f t="shared" si="6"/>
        <v>2132</v>
      </c>
      <c r="W13">
        <v>1588004</v>
      </c>
      <c r="X13">
        <v>1896764.3027991133</v>
      </c>
      <c r="Y13">
        <v>0.8372173588761311</v>
      </c>
    </row>
    <row r="14" spans="1:25" ht="15">
      <c r="A14" t="s">
        <v>134</v>
      </c>
      <c r="B14">
        <v>5888</v>
      </c>
      <c r="C14">
        <v>2310</v>
      </c>
      <c r="D14">
        <v>203</v>
      </c>
      <c r="E14">
        <f t="shared" si="0"/>
        <v>8401</v>
      </c>
      <c r="F14">
        <v>2501</v>
      </c>
      <c r="G14">
        <v>15525</v>
      </c>
      <c r="H14">
        <v>592</v>
      </c>
      <c r="I14">
        <f t="shared" si="1"/>
        <v>18618</v>
      </c>
      <c r="J14">
        <v>8</v>
      </c>
      <c r="K14">
        <f t="shared" si="2"/>
        <v>27027</v>
      </c>
      <c r="L14">
        <v>35301</v>
      </c>
      <c r="M14">
        <v>13998</v>
      </c>
      <c r="N14">
        <v>19903</v>
      </c>
      <c r="O14">
        <f t="shared" si="3"/>
        <v>69202</v>
      </c>
      <c r="P14">
        <v>14386</v>
      </c>
      <c r="Q14">
        <v>1842</v>
      </c>
      <c r="R14">
        <v>557</v>
      </c>
      <c r="S14">
        <v>15106</v>
      </c>
      <c r="T14">
        <f t="shared" si="4"/>
        <v>31891</v>
      </c>
      <c r="U14">
        <f t="shared" si="5"/>
        <v>96229</v>
      </c>
      <c r="V14">
        <f t="shared" si="6"/>
        <v>-4864</v>
      </c>
      <c r="W14">
        <v>1583140</v>
      </c>
      <c r="X14">
        <v>1896764.3027991133</v>
      </c>
      <c r="Y14">
        <v>0.8346529917627149</v>
      </c>
    </row>
    <row r="15" spans="1:25" ht="15">
      <c r="A15" t="s">
        <v>135</v>
      </c>
      <c r="B15">
        <v>708</v>
      </c>
      <c r="C15">
        <v>2336</v>
      </c>
      <c r="D15">
        <v>212</v>
      </c>
      <c r="E15">
        <f t="shared" si="0"/>
        <v>3256</v>
      </c>
      <c r="F15">
        <v>2354</v>
      </c>
      <c r="G15">
        <v>15373</v>
      </c>
      <c r="H15">
        <v>776</v>
      </c>
      <c r="I15">
        <f t="shared" si="1"/>
        <v>18503</v>
      </c>
      <c r="J15">
        <v>7</v>
      </c>
      <c r="K15">
        <f t="shared" si="2"/>
        <v>21766</v>
      </c>
      <c r="L15">
        <v>32995</v>
      </c>
      <c r="M15">
        <v>11511</v>
      </c>
      <c r="N15">
        <v>17708</v>
      </c>
      <c r="O15">
        <f t="shared" si="3"/>
        <v>62214</v>
      </c>
      <c r="P15">
        <v>20524</v>
      </c>
      <c r="Q15">
        <v>1435</v>
      </c>
      <c r="R15">
        <v>480</v>
      </c>
      <c r="S15">
        <v>18174</v>
      </c>
      <c r="T15">
        <f t="shared" si="4"/>
        <v>40613</v>
      </c>
      <c r="U15">
        <f t="shared" si="5"/>
        <v>83980</v>
      </c>
      <c r="V15">
        <f t="shared" si="6"/>
        <v>-18847</v>
      </c>
      <c r="W15">
        <v>1564293</v>
      </c>
      <c r="X15">
        <v>1896764.3027991133</v>
      </c>
      <c r="Y15">
        <v>0.8247165964118603</v>
      </c>
    </row>
    <row r="16" spans="1:25" ht="15">
      <c r="A16" t="s">
        <v>136</v>
      </c>
      <c r="B16">
        <v>3707</v>
      </c>
      <c r="C16">
        <v>2564</v>
      </c>
      <c r="D16">
        <v>138</v>
      </c>
      <c r="E16">
        <f t="shared" si="0"/>
        <v>6409</v>
      </c>
      <c r="F16">
        <v>2204</v>
      </c>
      <c r="G16">
        <v>17697</v>
      </c>
      <c r="H16">
        <v>1338</v>
      </c>
      <c r="I16">
        <f t="shared" si="1"/>
        <v>21239</v>
      </c>
      <c r="J16">
        <v>0</v>
      </c>
      <c r="K16">
        <f t="shared" si="2"/>
        <v>27648</v>
      </c>
      <c r="L16">
        <v>37138</v>
      </c>
      <c r="M16">
        <v>26939</v>
      </c>
      <c r="N16">
        <v>12512</v>
      </c>
      <c r="O16">
        <f t="shared" si="3"/>
        <v>76589</v>
      </c>
      <c r="P16">
        <v>22881</v>
      </c>
      <c r="Q16">
        <v>1745</v>
      </c>
      <c r="R16">
        <v>571</v>
      </c>
      <c r="S16">
        <v>5887</v>
      </c>
      <c r="T16">
        <f t="shared" si="4"/>
        <v>31084</v>
      </c>
      <c r="U16">
        <f t="shared" si="5"/>
        <v>104237</v>
      </c>
      <c r="V16">
        <f t="shared" si="6"/>
        <v>-3436</v>
      </c>
      <c r="W16">
        <v>1560857</v>
      </c>
      <c r="X16">
        <v>1898302.3197264336</v>
      </c>
      <c r="Y16">
        <v>0.8222383672928013</v>
      </c>
    </row>
    <row r="17" spans="1:25" ht="15">
      <c r="A17" t="s">
        <v>137</v>
      </c>
      <c r="B17">
        <v>11147</v>
      </c>
      <c r="C17">
        <v>1960</v>
      </c>
      <c r="D17">
        <v>163</v>
      </c>
      <c r="E17">
        <f t="shared" si="0"/>
        <v>13270</v>
      </c>
      <c r="F17">
        <v>2326</v>
      </c>
      <c r="G17">
        <v>14530</v>
      </c>
      <c r="H17">
        <v>3382</v>
      </c>
      <c r="I17">
        <f t="shared" si="1"/>
        <v>20238</v>
      </c>
      <c r="J17">
        <v>0</v>
      </c>
      <c r="K17">
        <f t="shared" si="2"/>
        <v>33508</v>
      </c>
      <c r="L17">
        <v>29695</v>
      </c>
      <c r="M17">
        <v>13546</v>
      </c>
      <c r="N17">
        <v>9761</v>
      </c>
      <c r="O17">
        <f t="shared" si="3"/>
        <v>53002</v>
      </c>
      <c r="P17">
        <v>14564</v>
      </c>
      <c r="Q17">
        <v>2038</v>
      </c>
      <c r="R17">
        <v>655</v>
      </c>
      <c r="S17">
        <v>11592</v>
      </c>
      <c r="T17">
        <f t="shared" si="4"/>
        <v>28849</v>
      </c>
      <c r="U17">
        <f t="shared" si="5"/>
        <v>86510</v>
      </c>
      <c r="V17">
        <f t="shared" si="6"/>
        <v>4659</v>
      </c>
      <c r="W17">
        <v>1565516</v>
      </c>
      <c r="X17">
        <v>1898302</v>
      </c>
      <c r="Y17">
        <v>0.8246928044115215</v>
      </c>
    </row>
    <row r="18" spans="1:25" ht="15">
      <c r="A18" t="s">
        <v>138</v>
      </c>
      <c r="B18">
        <v>4559</v>
      </c>
      <c r="C18">
        <v>1618</v>
      </c>
      <c r="D18">
        <v>101</v>
      </c>
      <c r="E18">
        <f t="shared" si="0"/>
        <v>6278</v>
      </c>
      <c r="F18">
        <v>1941</v>
      </c>
      <c r="G18">
        <v>18566</v>
      </c>
      <c r="H18">
        <v>2522</v>
      </c>
      <c r="I18">
        <f t="shared" si="1"/>
        <v>23029</v>
      </c>
      <c r="J18">
        <v>0</v>
      </c>
      <c r="K18">
        <f t="shared" si="2"/>
        <v>29307</v>
      </c>
      <c r="L18">
        <v>28679</v>
      </c>
      <c r="M18">
        <v>12445</v>
      </c>
      <c r="N18">
        <v>16590</v>
      </c>
      <c r="O18">
        <f t="shared" si="3"/>
        <v>57714</v>
      </c>
      <c r="P18">
        <v>12663</v>
      </c>
      <c r="Q18">
        <v>1704</v>
      </c>
      <c r="R18">
        <v>538</v>
      </c>
      <c r="S18">
        <v>11907</v>
      </c>
      <c r="T18">
        <f>SUM(P18:S18)</f>
        <v>26812</v>
      </c>
      <c r="U18">
        <f>+K18+O18</f>
        <v>87021</v>
      </c>
      <c r="V18">
        <f>+K18-T18</f>
        <v>2495</v>
      </c>
      <c r="W18">
        <v>1568011</v>
      </c>
      <c r="X18">
        <v>1898302</v>
      </c>
      <c r="Y18">
        <f>+W18/X18</f>
        <v>0.8260071369044546</v>
      </c>
    </row>
    <row r="19" spans="1:25" ht="15">
      <c r="A19" t="s">
        <v>223</v>
      </c>
      <c r="B19">
        <f>SUM(B7:B18)</f>
        <v>59562</v>
      </c>
      <c r="C19">
        <f aca="true" t="shared" si="7" ref="C19:T19">SUM(C7:C18)</f>
        <v>30390</v>
      </c>
      <c r="D19">
        <f>SUM(D7:D18)</f>
        <v>2504</v>
      </c>
      <c r="E19">
        <f t="shared" si="7"/>
        <v>92456</v>
      </c>
      <c r="F19">
        <f t="shared" si="7"/>
        <v>28200</v>
      </c>
      <c r="G19">
        <f t="shared" si="7"/>
        <v>197385</v>
      </c>
      <c r="H19">
        <f t="shared" si="7"/>
        <v>14100</v>
      </c>
      <c r="I19">
        <f t="shared" si="7"/>
        <v>239685</v>
      </c>
      <c r="J19">
        <f t="shared" si="7"/>
        <v>22</v>
      </c>
      <c r="K19">
        <f t="shared" si="7"/>
        <v>332163</v>
      </c>
      <c r="L19">
        <f t="shared" si="7"/>
        <v>314137</v>
      </c>
      <c r="M19">
        <f t="shared" si="7"/>
        <v>181906</v>
      </c>
      <c r="N19">
        <f t="shared" si="7"/>
        <v>149145</v>
      </c>
      <c r="O19">
        <f t="shared" si="7"/>
        <v>645188</v>
      </c>
      <c r="P19">
        <f t="shared" si="7"/>
        <v>185830</v>
      </c>
      <c r="Q19">
        <f t="shared" si="7"/>
        <v>21752</v>
      </c>
      <c r="R19">
        <f t="shared" si="7"/>
        <v>5973</v>
      </c>
      <c r="S19">
        <f t="shared" si="7"/>
        <v>156475</v>
      </c>
      <c r="T19">
        <f t="shared" si="7"/>
        <v>370030</v>
      </c>
      <c r="U19">
        <f>+K19+O19</f>
        <v>977351</v>
      </c>
      <c r="V19">
        <f>+K19-T19</f>
        <v>-37867</v>
      </c>
      <c r="W19">
        <f>+W18</f>
        <v>1568011</v>
      </c>
      <c r="X19">
        <f>X16</f>
        <v>1898302.3197264336</v>
      </c>
      <c r="Y19">
        <f>+W19/X19</f>
        <v>0.8260069977820855</v>
      </c>
    </row>
    <row r="21" ht="15">
      <c r="A21" t="s">
        <v>224</v>
      </c>
    </row>
    <row r="22" ht="15">
      <c r="A22" t="s">
        <v>225</v>
      </c>
    </row>
    <row r="23" ht="15">
      <c r="A23" t="s">
        <v>226</v>
      </c>
    </row>
    <row r="24" ht="15">
      <c r="A24" t="s">
        <v>155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227</v>
      </c>
    </row>
    <row r="2" ht="15">
      <c r="A2" t="s">
        <v>2</v>
      </c>
    </row>
    <row r="3" ht="15">
      <c r="A3" t="s">
        <v>3</v>
      </c>
    </row>
    <row r="4" spans="1:9" ht="15">
      <c r="A4">
        <v>2014</v>
      </c>
      <c r="B4" t="s">
        <v>228</v>
      </c>
      <c r="C4" t="s">
        <v>229</v>
      </c>
      <c r="D4" t="s">
        <v>230</v>
      </c>
      <c r="E4" t="s">
        <v>231</v>
      </c>
      <c r="F4" t="s">
        <v>232</v>
      </c>
      <c r="G4" t="s">
        <v>233</v>
      </c>
      <c r="H4" t="s">
        <v>234</v>
      </c>
      <c r="I4" t="s">
        <v>235</v>
      </c>
    </row>
    <row r="5" spans="1:9" ht="15">
      <c r="A5" t="s">
        <v>127</v>
      </c>
      <c r="B5">
        <v>1606546</v>
      </c>
      <c r="C5">
        <v>3659</v>
      </c>
      <c r="D5">
        <f aca="true" t="shared" si="0" ref="D5:D16">C5/B5</f>
        <v>0.0022775569451481625</v>
      </c>
      <c r="E5">
        <v>1695</v>
      </c>
      <c r="F5">
        <v>164</v>
      </c>
      <c r="G5">
        <v>1859</v>
      </c>
      <c r="H5">
        <f aca="true" t="shared" si="1" ref="H5:H16">G5/C5</f>
        <v>0.5080623121071332</v>
      </c>
      <c r="I5">
        <f aca="true" t="shared" si="2" ref="I5:I16">G5/B5</f>
        <v>0.0011571408475076345</v>
      </c>
    </row>
    <row r="6" spans="1:9" ht="15">
      <c r="A6" t="s">
        <v>128</v>
      </c>
      <c r="B6">
        <v>1604487</v>
      </c>
      <c r="C6">
        <v>4858</v>
      </c>
      <c r="D6">
        <f t="shared" si="0"/>
        <v>0.003027759028275081</v>
      </c>
      <c r="E6">
        <v>2426</v>
      </c>
      <c r="F6">
        <v>235</v>
      </c>
      <c r="G6">
        <v>2661</v>
      </c>
      <c r="H6">
        <f t="shared" si="1"/>
        <v>0.5477562783038288</v>
      </c>
      <c r="I6">
        <f t="shared" si="2"/>
        <v>0.0016584740169287753</v>
      </c>
    </row>
    <row r="7" spans="1:9" ht="15">
      <c r="A7" t="s">
        <v>129</v>
      </c>
      <c r="B7">
        <v>1600381</v>
      </c>
      <c r="C7">
        <v>4323</v>
      </c>
      <c r="D7">
        <f t="shared" si="0"/>
        <v>0.002701231769184963</v>
      </c>
      <c r="E7">
        <v>2240</v>
      </c>
      <c r="F7">
        <v>206</v>
      </c>
      <c r="G7">
        <v>2446</v>
      </c>
      <c r="H7">
        <f t="shared" si="1"/>
        <v>0.5658107795512376</v>
      </c>
      <c r="I7">
        <f t="shared" si="2"/>
        <v>0.0015283860530711125</v>
      </c>
    </row>
    <row r="8" spans="1:9" ht="15">
      <c r="A8" t="s">
        <v>130</v>
      </c>
      <c r="B8">
        <v>1600444</v>
      </c>
      <c r="C8">
        <v>3792</v>
      </c>
      <c r="D8">
        <f t="shared" si="0"/>
        <v>0.0023693425074541815</v>
      </c>
      <c r="E8">
        <v>2117</v>
      </c>
      <c r="F8">
        <v>204</v>
      </c>
      <c r="G8">
        <v>2321</v>
      </c>
      <c r="H8">
        <f t="shared" si="1"/>
        <v>0.61207805907173</v>
      </c>
      <c r="I8">
        <f t="shared" si="2"/>
        <v>0.0014502225632387013</v>
      </c>
    </row>
    <row r="9" spans="1:9" ht="15">
      <c r="A9" t="s">
        <v>131</v>
      </c>
      <c r="B9">
        <v>1589127</v>
      </c>
      <c r="C9">
        <v>2517</v>
      </c>
      <c r="D9">
        <f t="shared" si="0"/>
        <v>0.0015838885123718872</v>
      </c>
      <c r="E9">
        <v>1273</v>
      </c>
      <c r="F9">
        <v>103</v>
      </c>
      <c r="G9">
        <v>1376</v>
      </c>
      <c r="H9">
        <f t="shared" si="1"/>
        <v>0.5466825586015097</v>
      </c>
      <c r="I9">
        <f t="shared" si="2"/>
        <v>0.0008658842244830023</v>
      </c>
    </row>
    <row r="10" spans="1:9" ht="15">
      <c r="A10" t="s">
        <v>132</v>
      </c>
      <c r="B10">
        <v>1585872</v>
      </c>
      <c r="C10">
        <v>3519</v>
      </c>
      <c r="D10">
        <f t="shared" si="0"/>
        <v>0.002218968491782439</v>
      </c>
      <c r="E10">
        <v>1774</v>
      </c>
      <c r="F10">
        <v>167</v>
      </c>
      <c r="G10">
        <v>1941</v>
      </c>
      <c r="H10">
        <f t="shared" si="1"/>
        <v>0.5515771526001705</v>
      </c>
      <c r="I10">
        <f t="shared" si="2"/>
        <v>0.0012239323224068526</v>
      </c>
    </row>
    <row r="11" spans="1:9" ht="15">
      <c r="A11" t="s">
        <v>133</v>
      </c>
      <c r="B11">
        <v>1588004</v>
      </c>
      <c r="C11">
        <v>4599</v>
      </c>
      <c r="D11">
        <f t="shared" si="0"/>
        <v>0.002896088422951076</v>
      </c>
      <c r="E11">
        <v>2608</v>
      </c>
      <c r="F11">
        <v>263</v>
      </c>
      <c r="G11">
        <v>2871</v>
      </c>
      <c r="H11">
        <f t="shared" si="1"/>
        <v>0.62426614481409</v>
      </c>
      <c r="I11">
        <f t="shared" si="2"/>
        <v>0.0018079299548363857</v>
      </c>
    </row>
    <row r="12" spans="1:9" ht="15">
      <c r="A12" t="s">
        <v>134</v>
      </c>
      <c r="B12">
        <v>1583140</v>
      </c>
      <c r="C12">
        <v>3483</v>
      </c>
      <c r="D12">
        <f t="shared" si="0"/>
        <v>0.0022000581123589828</v>
      </c>
      <c r="E12">
        <v>1754</v>
      </c>
      <c r="F12">
        <v>142</v>
      </c>
      <c r="G12">
        <v>1896</v>
      </c>
      <c r="H12">
        <f t="shared" si="1"/>
        <v>0.5443583118001722</v>
      </c>
      <c r="I12">
        <f t="shared" si="2"/>
        <v>0.0011976199199060097</v>
      </c>
    </row>
    <row r="13" spans="1:9" ht="15">
      <c r="A13" t="s">
        <v>135</v>
      </c>
      <c r="B13">
        <v>1564293</v>
      </c>
      <c r="C13">
        <v>3937</v>
      </c>
      <c r="D13">
        <f t="shared" si="0"/>
        <v>0.002516791930923427</v>
      </c>
      <c r="E13">
        <v>1482</v>
      </c>
      <c r="F13">
        <v>171</v>
      </c>
      <c r="G13">
        <v>1653</v>
      </c>
      <c r="H13">
        <f t="shared" si="1"/>
        <v>0.41986283972567945</v>
      </c>
      <c r="I13">
        <f t="shared" si="2"/>
        <v>0.001056707407116186</v>
      </c>
    </row>
    <row r="14" spans="1:9" ht="15">
      <c r="A14" t="s">
        <v>136</v>
      </c>
      <c r="B14">
        <v>1560857</v>
      </c>
      <c r="C14">
        <v>4437</v>
      </c>
      <c r="D14">
        <f t="shared" si="0"/>
        <v>0.002842669123436676</v>
      </c>
      <c r="E14">
        <v>8</v>
      </c>
      <c r="F14">
        <v>193</v>
      </c>
      <c r="G14">
        <v>201</v>
      </c>
      <c r="H14">
        <f t="shared" si="1"/>
        <v>0.045300878972278566</v>
      </c>
      <c r="I14">
        <f t="shared" si="2"/>
        <v>0.00012877540991903806</v>
      </c>
    </row>
    <row r="15" spans="1:9" ht="15">
      <c r="A15" t="s">
        <v>137</v>
      </c>
      <c r="B15">
        <v>1565516</v>
      </c>
      <c r="C15">
        <v>7772</v>
      </c>
      <c r="D15">
        <f t="shared" si="0"/>
        <v>0.004964497328676296</v>
      </c>
      <c r="E15">
        <v>6</v>
      </c>
      <c r="F15">
        <v>288</v>
      </c>
      <c r="G15">
        <v>294</v>
      </c>
      <c r="H15">
        <f t="shared" si="1"/>
        <v>0.03782810087493567</v>
      </c>
      <c r="I15">
        <f t="shared" si="2"/>
        <v>0.00018779750574251557</v>
      </c>
    </row>
    <row r="16" spans="1:9" ht="15">
      <c r="A16" t="s">
        <v>138</v>
      </c>
      <c r="B16">
        <v>1568011</v>
      </c>
      <c r="C16">
        <v>4863</v>
      </c>
      <c r="D16">
        <f t="shared" si="0"/>
        <v>0.003101381304085239</v>
      </c>
      <c r="E16">
        <v>4</v>
      </c>
      <c r="F16">
        <v>15</v>
      </c>
      <c r="G16">
        <v>19</v>
      </c>
      <c r="H16">
        <f t="shared" si="1"/>
        <v>0.003907053259304956</v>
      </c>
      <c r="I16">
        <f t="shared" si="2"/>
        <v>1.2117261932473687E-05</v>
      </c>
    </row>
    <row r="17" spans="1:9" ht="15">
      <c r="A17" t="s">
        <v>236</v>
      </c>
      <c r="B17">
        <f>+B16</f>
        <v>1568011</v>
      </c>
      <c r="C17">
        <f>SUM(C5:C16)</f>
        <v>51759</v>
      </c>
      <c r="D17">
        <f>C17/B17</f>
        <v>0.0330093347559424</v>
      </c>
      <c r="E17">
        <f>SUM(E5:E16)</f>
        <v>17387</v>
      </c>
      <c r="F17">
        <f>SUM(F5:F16)</f>
        <v>2151</v>
      </c>
      <c r="G17">
        <f>SUM(G5:G16)</f>
        <v>19538</v>
      </c>
      <c r="H17">
        <f>G17/C17</f>
        <v>0.3774802449815491</v>
      </c>
      <c r="I17">
        <f>G17/B17</f>
        <v>0.0124603717703511</v>
      </c>
    </row>
    <row r="19" ht="15">
      <c r="A19" t="s">
        <v>237</v>
      </c>
    </row>
    <row r="20" ht="15">
      <c r="A20" t="s">
        <v>238</v>
      </c>
    </row>
    <row r="21" ht="15">
      <c r="A21" t="s">
        <v>155</v>
      </c>
    </row>
    <row r="22" ht="15">
      <c r="A22" t="s">
        <v>239</v>
      </c>
    </row>
    <row r="23" ht="15">
      <c r="A23" t="s">
        <v>240</v>
      </c>
    </row>
    <row r="24" spans="1:9" ht="15">
      <c r="A24">
        <v>2014</v>
      </c>
      <c r="B24" t="s">
        <v>228</v>
      </c>
      <c r="C24" t="s">
        <v>229</v>
      </c>
      <c r="D24" t="s">
        <v>230</v>
      </c>
      <c r="E24" t="s">
        <v>231</v>
      </c>
      <c r="F24" t="s">
        <v>232</v>
      </c>
      <c r="G24" t="s">
        <v>233</v>
      </c>
      <c r="H24" t="s">
        <v>234</v>
      </c>
      <c r="I24" t="s">
        <v>235</v>
      </c>
    </row>
    <row r="25" ht="15">
      <c r="A25" t="s">
        <v>127</v>
      </c>
    </row>
    <row r="26" ht="15">
      <c r="A26" t="s">
        <v>128</v>
      </c>
    </row>
    <row r="27" ht="15">
      <c r="A27" t="s">
        <v>129</v>
      </c>
    </row>
    <row r="28" ht="15">
      <c r="A28" t="s">
        <v>130</v>
      </c>
    </row>
    <row r="29" ht="15">
      <c r="A29" t="s">
        <v>131</v>
      </c>
    </row>
    <row r="30" ht="15">
      <c r="A30" t="s">
        <v>132</v>
      </c>
    </row>
    <row r="31" ht="15">
      <c r="A31" t="s">
        <v>133</v>
      </c>
    </row>
    <row r="32" ht="15">
      <c r="A32" t="s">
        <v>134</v>
      </c>
    </row>
    <row r="33" ht="15">
      <c r="A33" t="s">
        <v>135</v>
      </c>
    </row>
    <row r="34" ht="15">
      <c r="A34" t="s">
        <v>136</v>
      </c>
    </row>
    <row r="35" ht="15">
      <c r="A35" t="s">
        <v>137</v>
      </c>
    </row>
    <row r="36" ht="15">
      <c r="A36" t="s">
        <v>138</v>
      </c>
    </row>
    <row r="37" spans="1:9" ht="15">
      <c r="A37" t="s">
        <v>236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9" ht="15">
      <c r="A39" t="s">
        <v>241</v>
      </c>
    </row>
    <row r="40" ht="15">
      <c r="A40" t="s">
        <v>238</v>
      </c>
    </row>
    <row r="41" ht="15">
      <c r="A41" t="s">
        <v>155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Bonner, Michael B.</cp:lastModifiedBy>
  <dcterms:created xsi:type="dcterms:W3CDTF">2020-12-17T01:40:32Z</dcterms:created>
  <dcterms:modified xsi:type="dcterms:W3CDTF">2020-12-17T01:40:32Z</dcterms:modified>
  <cp:category/>
  <cp:version/>
  <cp:contentType/>
  <cp:contentStatus/>
</cp:coreProperties>
</file>